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830" windowHeight="9090" firstSheet="1" activeTab="3"/>
  </bookViews>
  <sheets>
    <sheet name="基础参数表" sheetId="2" r:id="rId1"/>
    <sheet name="离职统计表" sheetId="1" r:id="rId2"/>
    <sheet name="离职原因分析表" sheetId="3" r:id="rId3"/>
    <sheet name="使用说明" sheetId="4" r:id="rId4"/>
  </sheets>
  <definedNames>
    <definedName name="_xlnm._FilterDatabase" localSheetId="2" hidden="1">离职原因分析表!$A$18:$E$30</definedName>
  </definedNames>
  <calcPr calcId="144525"/>
</workbook>
</file>

<file path=xl/sharedStrings.xml><?xml version="1.0" encoding="utf-8"?>
<sst xmlns="http://schemas.openxmlformats.org/spreadsheetml/2006/main" count="98" uniqueCount="50">
  <si>
    <t>部门</t>
  </si>
  <si>
    <t>离职原因</t>
  </si>
  <si>
    <t>学历</t>
  </si>
  <si>
    <t>市场部</t>
  </si>
  <si>
    <t>待遇不理想</t>
  </si>
  <si>
    <t>博士</t>
  </si>
  <si>
    <t>采购部</t>
  </si>
  <si>
    <t>职业前景不理想</t>
  </si>
  <si>
    <t>研究生</t>
  </si>
  <si>
    <t>财务部</t>
  </si>
  <si>
    <t>夫妻两地分居</t>
  </si>
  <si>
    <t>本科</t>
  </si>
  <si>
    <t>人力资源部</t>
  </si>
  <si>
    <t>离家较远</t>
  </si>
  <si>
    <t>大专</t>
  </si>
  <si>
    <t>生产部</t>
  </si>
  <si>
    <t>工作压力太大</t>
  </si>
  <si>
    <t>高中</t>
  </si>
  <si>
    <t>企业管理部</t>
  </si>
  <si>
    <t>中专</t>
  </si>
  <si>
    <t>员工离职记录表</t>
  </si>
  <si>
    <t>编号</t>
  </si>
  <si>
    <t>离职日期</t>
  </si>
  <si>
    <t>姓名</t>
  </si>
  <si>
    <t>入职日期</t>
  </si>
  <si>
    <t>工作年限</t>
  </si>
  <si>
    <t>年龄</t>
  </si>
  <si>
    <t>张1</t>
  </si>
  <si>
    <t>张2</t>
  </si>
  <si>
    <t>张3</t>
  </si>
  <si>
    <t>张4</t>
  </si>
  <si>
    <t>张5</t>
  </si>
  <si>
    <t>张6</t>
  </si>
  <si>
    <t>张7</t>
  </si>
  <si>
    <t>张8</t>
  </si>
  <si>
    <t>张9</t>
  </si>
  <si>
    <t>张10</t>
  </si>
  <si>
    <t>张11</t>
  </si>
  <si>
    <t>张12</t>
  </si>
  <si>
    <t>离职人员部门分析</t>
  </si>
  <si>
    <t>人员总计</t>
  </si>
  <si>
    <t>离职人数</t>
  </si>
  <si>
    <t>离职比率</t>
  </si>
  <si>
    <t>排名</t>
  </si>
  <si>
    <t>离职人员学历分析</t>
  </si>
  <si>
    <t>离职原因分析</t>
  </si>
  <si>
    <t>占比</t>
  </si>
  <si>
    <t>1、根据需要输入基础参数</t>
  </si>
  <si>
    <t>2、离职统计表除工作年限自动生成及部门、离职原因、学历可下拉选择外，其他项目需手动输入</t>
  </si>
  <si>
    <t>3、离职原因分析表自动生成无需输入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</si>
</sst>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仿宋"/>
      <charset val="134"/>
    </font>
    <font>
      <sz val="11"/>
      <color theme="1"/>
      <name val="黑体"/>
      <charset val="134"/>
    </font>
    <font>
      <b/>
      <sz val="14"/>
      <color theme="1"/>
      <name val="黑体"/>
      <charset val="134"/>
    </font>
    <font>
      <sz val="20"/>
      <color theme="1"/>
      <name val="黑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4" borderId="7" applyNumberFormat="0" applyFon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21" fillId="20" borderId="10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0" fontId="2" fillId="2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58" fontId="2" fillId="0" borderId="0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58" fontId="2" fillId="0" borderId="2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200" b="1" i="0" u="none" strike="noStrike" kern="1200" baseline="0">
                <a:solidFill>
                  <a:schemeClr val="tx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  <a:r>
              <a:rPr lang="zh-CN"/>
              <a:t>不同部门的离职比率</a:t>
            </a:r>
            <a:endParaRPr lang="zh-CN"/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离职原因分析表!$D$2</c:f>
              <c:strCache>
                <c:ptCount val="1"/>
                <c:pt idx="0">
                  <c:v>离职比率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1" i="0" u="none" strike="noStrike" kern="1200" baseline="0">
                    <a:solidFill>
                      <a:schemeClr val="tx1"/>
                    </a:solidFill>
                    <a:latin typeface="微软雅黑" panose="020B0503020204020204" pitchFamily="34" charset="-122"/>
                    <a:ea typeface="微软雅黑" panose="020B0503020204020204" pitchFamily="34" charset="-122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离职原因分析表!$A$3:$A$8</c:f>
              <c:strCache>
                <c:ptCount val="6"/>
                <c:pt idx="0">
                  <c:v>市场部</c:v>
                </c:pt>
                <c:pt idx="1">
                  <c:v>采购部</c:v>
                </c:pt>
                <c:pt idx="2">
                  <c:v>财务部</c:v>
                </c:pt>
                <c:pt idx="3">
                  <c:v>人力资源部</c:v>
                </c:pt>
                <c:pt idx="4">
                  <c:v>生产部</c:v>
                </c:pt>
                <c:pt idx="5">
                  <c:v>企业管理部</c:v>
                </c:pt>
              </c:strCache>
            </c:strRef>
          </c:cat>
          <c:val>
            <c:numRef>
              <c:f>离职原因分析表!$D$3:$D$8</c:f>
              <c:numCache>
                <c:formatCode>0.00%</c:formatCode>
                <c:ptCount val="6"/>
                <c:pt idx="0">
                  <c:v>0.125</c:v>
                </c:pt>
                <c:pt idx="1">
                  <c:v>0.2</c:v>
                </c:pt>
                <c:pt idx="2">
                  <c:v>0.25</c:v>
                </c:pt>
                <c:pt idx="3">
                  <c:v>0.166666666666667</c:v>
                </c:pt>
                <c:pt idx="4">
                  <c:v>0.05</c:v>
                </c:pt>
                <c:pt idx="5">
                  <c:v>0.2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5616720"/>
        <c:axId val="285617280"/>
      </c:barChart>
      <c:catAx>
        <c:axId val="28561672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1" i="0" u="none" strike="noStrike" kern="1200" baseline="0">
                <a:solidFill>
                  <a:schemeClr val="tx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</a:p>
        </c:txPr>
        <c:crossAx val="285617280"/>
        <c:crosses val="autoZero"/>
        <c:auto val="1"/>
        <c:lblAlgn val="ctr"/>
        <c:lblOffset val="100"/>
        <c:noMultiLvlLbl val="0"/>
      </c:catAx>
      <c:valAx>
        <c:axId val="285617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dashDot"/>
              <a:round/>
            </a:ln>
          </c:spPr>
        </c:majorGridlines>
        <c:numFmt formatCode="0.00%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1" i="0" u="none" strike="noStrike" kern="1200" baseline="0">
                <a:solidFill>
                  <a:schemeClr val="tx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</a:p>
        </c:txPr>
        <c:crossAx val="28561672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lang="zh-CN" sz="1000" b="1">
          <a:latin typeface="微软雅黑" panose="020B0503020204020204" pitchFamily="34" charset="-122"/>
          <a:ea typeface="微软雅黑" panose="020B0503020204020204" pitchFamily="34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800" b="1" i="0" u="none" strike="noStrike" kern="1200" baseline="0">
                <a:solidFill>
                  <a:schemeClr val="tx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  <a:r>
              <a:rPr lang="zh-CN"/>
              <a:t>不同学历的离职比率</a:t>
            </a:r>
            <a:endParaRPr lang="zh-CN"/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离职原因分析表!$D$19</c:f>
              <c:strCache>
                <c:ptCount val="1"/>
                <c:pt idx="0">
                  <c:v>离职比率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1" i="0" u="none" strike="noStrike" kern="1200" baseline="0">
                    <a:solidFill>
                      <a:schemeClr val="tx1"/>
                    </a:solidFill>
                    <a:latin typeface="微软雅黑" panose="020B0503020204020204" pitchFamily="34" charset="-122"/>
                    <a:ea typeface="微软雅黑" panose="020B0503020204020204" pitchFamily="34" charset="-122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离职原因分析表!$A$20:$A$25</c:f>
              <c:strCache>
                <c:ptCount val="6"/>
                <c:pt idx="0">
                  <c:v>博士</c:v>
                </c:pt>
                <c:pt idx="1">
                  <c:v>研究生</c:v>
                </c:pt>
                <c:pt idx="2">
                  <c:v>本科</c:v>
                </c:pt>
                <c:pt idx="3">
                  <c:v>大专</c:v>
                </c:pt>
                <c:pt idx="4">
                  <c:v>高中</c:v>
                </c:pt>
                <c:pt idx="5">
                  <c:v>中专</c:v>
                </c:pt>
              </c:strCache>
            </c:strRef>
          </c:cat>
          <c:val>
            <c:numRef>
              <c:f>离职原因分析表!$D$20:$D$25</c:f>
              <c:numCache>
                <c:formatCode>0.00%</c:formatCode>
                <c:ptCount val="6"/>
                <c:pt idx="0">
                  <c:v>0</c:v>
                </c:pt>
                <c:pt idx="1">
                  <c:v>0.0666666666666667</c:v>
                </c:pt>
                <c:pt idx="2">
                  <c:v>0.0416666666666667</c:v>
                </c:pt>
                <c:pt idx="3">
                  <c:v>0.0666666666666667</c:v>
                </c:pt>
                <c:pt idx="4">
                  <c:v>0.1</c:v>
                </c:pt>
                <c:pt idx="5">
                  <c:v>0.0666666666666667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5619520"/>
        <c:axId val="285620080"/>
      </c:barChart>
      <c:catAx>
        <c:axId val="28561952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1" i="0" u="none" strike="noStrike" kern="1200" baseline="0">
                <a:solidFill>
                  <a:schemeClr val="tx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</a:p>
        </c:txPr>
        <c:crossAx val="285620080"/>
        <c:crosses val="autoZero"/>
        <c:auto val="1"/>
        <c:lblAlgn val="ctr"/>
        <c:lblOffset val="100"/>
        <c:noMultiLvlLbl val="0"/>
      </c:catAx>
      <c:valAx>
        <c:axId val="285620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dash"/>
              <a:round/>
            </a:ln>
          </c:spPr>
        </c:majorGridlines>
        <c:numFmt formatCode="0.00%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1" i="0" u="none" strike="noStrike" kern="1200" baseline="0">
                <a:solidFill>
                  <a:schemeClr val="tx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</a:p>
        </c:txPr>
        <c:crossAx val="28561952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lang="zh-CN" b="1">
          <a:latin typeface="微软雅黑" panose="020B0503020204020204" pitchFamily="34" charset="-122"/>
          <a:ea typeface="微软雅黑" panose="020B0503020204020204" pitchFamily="34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400" b="1" i="0" u="none" strike="noStrike" kern="1200" baseline="0">
                <a:solidFill>
                  <a:schemeClr val="tx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  <a:r>
              <a:rPr lang="zh-CN" sz="1400"/>
              <a:t>不同离职原因占比</a:t>
            </a:r>
            <a:endParaRPr lang="zh-CN" sz="1400"/>
          </a:p>
        </c:rich>
      </c:tx>
      <c:layout/>
      <c:overlay val="0"/>
    </c:title>
    <c:autoTitleDeleted val="0"/>
    <c:plotArea>
      <c:layout/>
      <c:doughnutChart>
        <c:varyColors val="1"/>
        <c:ser>
          <c:idx val="0"/>
          <c:order val="0"/>
          <c:tx>
            <c:strRef>
              <c:f>离职原因分析表!$B$33</c:f>
              <c:strCache>
                <c:ptCount val="1"/>
                <c:pt idx="0">
                  <c:v>离职人数</c:v>
                </c:pt>
              </c:strCache>
            </c:strRef>
          </c:tx>
          <c:explosion val="0"/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1" i="0" u="none" strike="noStrike" kern="1200" baseline="0">
                    <a:solidFill>
                      <a:schemeClr val="tx1"/>
                    </a:solidFill>
                    <a:latin typeface="微软雅黑" panose="020B0503020204020204" pitchFamily="34" charset="-122"/>
                    <a:ea typeface="微软雅黑" panose="020B0503020204020204" pitchFamily="34" charset="-122"/>
                    <a:cs typeface="+mn-cs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/>
              </c:ext>
            </c:extLst>
          </c:dLbls>
          <c:cat>
            <c:strRef>
              <c:f>离职原因分析表!$A$34:$A$38</c:f>
              <c:strCache>
                <c:ptCount val="5"/>
                <c:pt idx="0">
                  <c:v>待遇不理想</c:v>
                </c:pt>
                <c:pt idx="1">
                  <c:v>职业前景不理想</c:v>
                </c:pt>
                <c:pt idx="2">
                  <c:v>夫妻两地分居</c:v>
                </c:pt>
                <c:pt idx="3">
                  <c:v>离家较远</c:v>
                </c:pt>
                <c:pt idx="4">
                  <c:v>工作压力太大</c:v>
                </c:pt>
              </c:strCache>
            </c:strRef>
          </c:cat>
          <c:val>
            <c:numRef>
              <c:f>离职原因分析表!$B$34:$B$38</c:f>
              <c:numCache>
                <c:formatCode>General</c:formatCode>
                <c:ptCount val="5"/>
                <c:pt idx="0">
                  <c:v>6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+mn-cs"/>
            </a:defRPr>
          </a:pPr>
        </a:p>
      </c:txPr>
    </c:legend>
    <c:plotVisOnly val="1"/>
    <c:dispBlanksAs val="gap"/>
    <c:showDLblsOverMax val="0"/>
  </c:chart>
  <c:txPr>
    <a:bodyPr/>
    <a:lstStyle/>
    <a:p>
      <a:pPr>
        <a:defRPr lang="zh-CN">
          <a:latin typeface="微软雅黑" panose="020B0503020204020204" pitchFamily="34" charset="-122"/>
          <a:ea typeface="微软雅黑" panose="020B0503020204020204" pitchFamily="34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400" b="1" i="0" u="none" strike="noStrike" kern="1200" baseline="0">
                <a:solidFill>
                  <a:schemeClr val="tx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  <a:r>
              <a:rPr lang="zh-CN" sz="1400"/>
              <a:t>不同部门离职人数占比</a:t>
            </a:r>
            <a:endParaRPr lang="zh-CN" sz="1400"/>
          </a:p>
        </c:rich>
      </c:tx>
      <c:layout/>
      <c:overlay val="0"/>
    </c:title>
    <c:autoTitleDeleted val="0"/>
    <c:plotArea>
      <c:layout/>
      <c:doughnutChart>
        <c:varyColors val="1"/>
        <c:ser>
          <c:idx val="0"/>
          <c:order val="0"/>
          <c:tx>
            <c:strRef>
              <c:f>离职原因分析表!$C$2</c:f>
              <c:strCache>
                <c:ptCount val="1"/>
                <c:pt idx="0">
                  <c:v>离职人数</c:v>
                </c:pt>
              </c:strCache>
            </c:strRef>
          </c:tx>
          <c:explosion val="0"/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1" i="0" u="none" strike="noStrike" kern="1200" baseline="0">
                    <a:solidFill>
                      <a:schemeClr val="tx1"/>
                    </a:solidFill>
                    <a:latin typeface="微软雅黑" panose="020B0503020204020204" pitchFamily="34" charset="-122"/>
                    <a:ea typeface="微软雅黑" panose="020B0503020204020204" pitchFamily="34" charset="-122"/>
                    <a:cs typeface="+mn-cs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/>
              </c:ext>
            </c:extLst>
          </c:dLbls>
          <c:cat>
            <c:strRef>
              <c:f>离职原因分析表!$A$3:$A$8</c:f>
              <c:strCache>
                <c:ptCount val="6"/>
                <c:pt idx="0">
                  <c:v>市场部</c:v>
                </c:pt>
                <c:pt idx="1">
                  <c:v>采购部</c:v>
                </c:pt>
                <c:pt idx="2">
                  <c:v>财务部</c:v>
                </c:pt>
                <c:pt idx="3">
                  <c:v>人力资源部</c:v>
                </c:pt>
                <c:pt idx="4">
                  <c:v>生产部</c:v>
                </c:pt>
                <c:pt idx="5">
                  <c:v>企业管理部</c:v>
                </c:pt>
              </c:strCache>
            </c:strRef>
          </c:cat>
          <c:val>
            <c:numRef>
              <c:f>离职原因分析表!$C$3:$C$8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5</c:v>
                </c:pt>
                <c:pt idx="5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+mn-cs"/>
            </a:defRPr>
          </a:pPr>
        </a:p>
      </c:txPr>
    </c:legend>
    <c:plotVisOnly val="1"/>
    <c:dispBlanksAs val="gap"/>
    <c:showDLblsOverMax val="0"/>
  </c:chart>
  <c:txPr>
    <a:bodyPr/>
    <a:lstStyle/>
    <a:p>
      <a:pPr>
        <a:defRPr lang="zh-CN">
          <a:latin typeface="微软雅黑" panose="020B0503020204020204" pitchFamily="34" charset="-122"/>
          <a:ea typeface="微软雅黑" panose="020B0503020204020204" pitchFamily="34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400" b="1" i="0" u="none" strike="noStrike" kern="1200" baseline="0">
                <a:solidFill>
                  <a:schemeClr val="tx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  <a:r>
              <a:rPr lang="zh-CN" sz="1400"/>
              <a:t>不同学历离职人数占比</a:t>
            </a:r>
            <a:endParaRPr lang="zh-CN" sz="1400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离职原因分析表!$C$19</c:f>
              <c:strCache>
                <c:ptCount val="1"/>
                <c:pt idx="0">
                  <c:v>离职人数</c:v>
                </c:pt>
              </c:strCache>
            </c:strRef>
          </c:tx>
          <c:explosion val="0"/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1" i="0" u="none" strike="noStrike" kern="1200" baseline="0">
                    <a:solidFill>
                      <a:schemeClr val="tx1"/>
                    </a:solidFill>
                    <a:latin typeface="微软雅黑" panose="020B0503020204020204" pitchFamily="34" charset="-122"/>
                    <a:ea typeface="微软雅黑" panose="020B0503020204020204" pitchFamily="34" charset="-122"/>
                    <a:cs typeface="+mn-cs"/>
                  </a:defRPr>
                </a:pPr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/>
              </c:ext>
            </c:extLst>
          </c:dLbls>
          <c:cat>
            <c:strRef>
              <c:f>离职原因分析表!$A$20:$A$25</c:f>
              <c:strCache>
                <c:ptCount val="6"/>
                <c:pt idx="0">
                  <c:v>博士</c:v>
                </c:pt>
                <c:pt idx="1">
                  <c:v>研究生</c:v>
                </c:pt>
                <c:pt idx="2">
                  <c:v>本科</c:v>
                </c:pt>
                <c:pt idx="3">
                  <c:v>大专</c:v>
                </c:pt>
                <c:pt idx="4">
                  <c:v>高中</c:v>
                </c:pt>
                <c:pt idx="5">
                  <c:v>中专</c:v>
                </c:pt>
              </c:strCache>
            </c:strRef>
          </c:cat>
          <c:val>
            <c:numRef>
              <c:f>离职原因分析表!$C$20:$C$25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5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+mn-cs"/>
            </a:defRPr>
          </a:pPr>
        </a:p>
      </c:txPr>
    </c:legend>
    <c:plotVisOnly val="1"/>
    <c:dispBlanksAs val="gap"/>
    <c:showDLblsOverMax val="0"/>
  </c:chart>
  <c:txPr>
    <a:bodyPr/>
    <a:lstStyle/>
    <a:p>
      <a:pPr>
        <a:defRPr lang="zh-CN">
          <a:latin typeface="微软雅黑" panose="020B0503020204020204" pitchFamily="34" charset="-122"/>
          <a:ea typeface="微软雅黑" panose="020B0503020204020204" pitchFamily="34" charset="-122"/>
        </a:defRPr>
      </a:pPr>
    </a:p>
  </c:txPr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171449</xdr:colOff>
      <xdr:row>1</xdr:row>
      <xdr:rowOff>238125</xdr:rowOff>
    </xdr:from>
    <xdr:to>
      <xdr:col>10</xdr:col>
      <xdr:colOff>161924</xdr:colOff>
      <xdr:row>9</xdr:row>
      <xdr:rowOff>133350</xdr:rowOff>
    </xdr:to>
    <xdr:sp>
      <xdr:nvSpPr>
        <xdr:cNvPr id="2" name="矩形 1"/>
        <xdr:cNvSpPr/>
      </xdr:nvSpPr>
      <xdr:spPr>
        <a:xfrm>
          <a:off x="4076065" y="581025"/>
          <a:ext cx="4791075" cy="193738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/>
        <a:p>
          <a:pPr algn="l"/>
          <a:r>
            <a:rPr lang="en-US" altLang="zh-CN" sz="1200" b="1" i="0" u="none" strike="noStrike">
              <a:solidFill>
                <a:schemeClr val="bg1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1</a:t>
          </a:r>
          <a:r>
            <a:rPr lang="zh-CN" altLang="en-US" sz="1200" b="1" i="0" u="none" strike="noStrike">
              <a:solidFill>
                <a:schemeClr val="bg1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、根据需要输入基础参数</a:t>
          </a:r>
          <a:r>
            <a:rPr lang="zh-CN" altLang="en-US" sz="1200">
              <a:solidFill>
                <a:schemeClr val="bg1"/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 </a:t>
          </a:r>
          <a:endParaRPr lang="en-US" altLang="zh-CN" sz="1200">
            <a:solidFill>
              <a:schemeClr val="bg1"/>
            </a:solidFill>
            <a:latin typeface="微软雅黑" panose="020B0503020204020204" pitchFamily="34" charset="-122"/>
            <a:ea typeface="微软雅黑" panose="020B0503020204020204" pitchFamily="34" charset="-122"/>
          </a:endParaRPr>
        </a:p>
        <a:p>
          <a:pPr algn="l"/>
          <a:r>
            <a:rPr lang="en-US" altLang="zh-CN" sz="1200" b="1" i="0" u="none" strike="noStrike">
              <a:solidFill>
                <a:schemeClr val="bg1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2</a:t>
          </a:r>
          <a:r>
            <a:rPr lang="zh-CN" altLang="en-US" sz="1200" b="1" i="0" u="none" strike="noStrike">
              <a:solidFill>
                <a:schemeClr val="bg1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、离职统计表除工作年限自动生成及部门、离职原因、学历可下拉选择外，其他项目需手动输入</a:t>
          </a:r>
          <a:r>
            <a:rPr lang="zh-CN" altLang="en-US" sz="1200">
              <a:solidFill>
                <a:schemeClr val="bg1"/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 </a:t>
          </a:r>
          <a:r>
            <a:rPr lang="en-US" altLang="zh-CN" sz="1200" b="1" i="0" u="none" strike="noStrike">
              <a:solidFill>
                <a:schemeClr val="bg1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3</a:t>
          </a:r>
          <a:r>
            <a:rPr lang="zh-CN" altLang="en-US" sz="1200" b="1" i="0" u="none" strike="noStrike">
              <a:solidFill>
                <a:schemeClr val="bg1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、离职原因分析表自动生成无需输入</a:t>
          </a:r>
          <a:r>
            <a:rPr lang="zh-CN" altLang="en-US" sz="1200">
              <a:solidFill>
                <a:schemeClr val="bg1"/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 </a:t>
          </a:r>
          <a:endParaRPr lang="zh-CN" altLang="en-US" sz="1200">
            <a:solidFill>
              <a:schemeClr val="bg1"/>
            </a:solidFill>
            <a:latin typeface="微软雅黑" panose="020B0503020204020204" pitchFamily="34" charset="-122"/>
            <a:ea typeface="微软雅黑" panose="020B0503020204020204" pitchFamily="34" charset="-122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85725</xdr:colOff>
      <xdr:row>1</xdr:row>
      <xdr:rowOff>38100</xdr:rowOff>
    </xdr:from>
    <xdr:to>
      <xdr:col>10</xdr:col>
      <xdr:colOff>438150</xdr:colOff>
      <xdr:row>12</xdr:row>
      <xdr:rowOff>76200</xdr:rowOff>
    </xdr:to>
    <xdr:graphicFrame>
      <xdr:nvGraphicFramePr>
        <xdr:cNvPr id="3" name="图表 2"/>
        <xdr:cNvGraphicFramePr/>
      </xdr:nvGraphicFramePr>
      <xdr:xfrm>
        <a:off x="3962400" y="438150"/>
        <a:ext cx="4581525" cy="284607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85725</xdr:colOff>
      <xdr:row>18</xdr:row>
      <xdr:rowOff>0</xdr:rowOff>
    </xdr:from>
    <xdr:to>
      <xdr:col>10</xdr:col>
      <xdr:colOff>428625</xdr:colOff>
      <xdr:row>29</xdr:row>
      <xdr:rowOff>19050</xdr:rowOff>
    </xdr:to>
    <xdr:graphicFrame>
      <xdr:nvGraphicFramePr>
        <xdr:cNvPr id="4" name="图表 3"/>
        <xdr:cNvGraphicFramePr/>
      </xdr:nvGraphicFramePr>
      <xdr:xfrm>
        <a:off x="3962400" y="4817745"/>
        <a:ext cx="4572000" cy="28270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180974</xdr:colOff>
      <xdr:row>32</xdr:row>
      <xdr:rowOff>0</xdr:rowOff>
    </xdr:from>
    <xdr:to>
      <xdr:col>8</xdr:col>
      <xdr:colOff>314324</xdr:colOff>
      <xdr:row>43</xdr:row>
      <xdr:rowOff>19050</xdr:rowOff>
    </xdr:to>
    <xdr:graphicFrame>
      <xdr:nvGraphicFramePr>
        <xdr:cNvPr id="5" name="图表 4"/>
        <xdr:cNvGraphicFramePr/>
      </xdr:nvGraphicFramePr>
      <xdr:xfrm>
        <a:off x="3580765" y="8391525"/>
        <a:ext cx="3438525" cy="28270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476250</xdr:colOff>
      <xdr:row>1</xdr:row>
      <xdr:rowOff>57150</xdr:rowOff>
    </xdr:from>
    <xdr:to>
      <xdr:col>15</xdr:col>
      <xdr:colOff>323850</xdr:colOff>
      <xdr:row>12</xdr:row>
      <xdr:rowOff>76200</xdr:rowOff>
    </xdr:to>
    <xdr:graphicFrame>
      <xdr:nvGraphicFramePr>
        <xdr:cNvPr id="6" name="图表 5"/>
        <xdr:cNvGraphicFramePr/>
      </xdr:nvGraphicFramePr>
      <xdr:xfrm>
        <a:off x="8582025" y="457200"/>
        <a:ext cx="3276600" cy="28270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466725</xdr:colOff>
      <xdr:row>18</xdr:row>
      <xdr:rowOff>0</xdr:rowOff>
    </xdr:from>
    <xdr:to>
      <xdr:col>15</xdr:col>
      <xdr:colOff>266700</xdr:colOff>
      <xdr:row>29</xdr:row>
      <xdr:rowOff>19050</xdr:rowOff>
    </xdr:to>
    <xdr:graphicFrame>
      <xdr:nvGraphicFramePr>
        <xdr:cNvPr id="7" name="图表 6"/>
        <xdr:cNvGraphicFramePr/>
      </xdr:nvGraphicFramePr>
      <xdr:xfrm>
        <a:off x="8572500" y="4817745"/>
        <a:ext cx="3228975" cy="28270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showGridLines="0" workbookViewId="0">
      <selection activeCell="F12" sqref="F12"/>
    </sheetView>
  </sheetViews>
  <sheetFormatPr defaultColWidth="9" defaultRowHeight="20.1" customHeight="1" outlineLevelRow="6" outlineLevelCol="2"/>
  <cols>
    <col min="1" max="1" width="18.125" style="7" customWidth="1"/>
    <col min="2" max="2" width="17.5" style="7" customWidth="1"/>
    <col min="3" max="3" width="15.625" style="15" customWidth="1"/>
  </cols>
  <sheetData>
    <row r="1" ht="27" customHeight="1" spans="1:3">
      <c r="A1" s="5" t="s">
        <v>0</v>
      </c>
      <c r="B1" s="5" t="s">
        <v>1</v>
      </c>
      <c r="C1" s="5" t="s">
        <v>2</v>
      </c>
    </row>
    <row r="2" customHeight="1" spans="1:3">
      <c r="A2" s="7" t="s">
        <v>3</v>
      </c>
      <c r="B2" s="7" t="s">
        <v>4</v>
      </c>
      <c r="C2" s="7" t="s">
        <v>5</v>
      </c>
    </row>
    <row r="3" customHeight="1" spans="1:3">
      <c r="A3" s="7" t="s">
        <v>6</v>
      </c>
      <c r="B3" s="7" t="s">
        <v>7</v>
      </c>
      <c r="C3" s="7" t="s">
        <v>8</v>
      </c>
    </row>
    <row r="4" customHeight="1" spans="1:3">
      <c r="A4" s="7" t="s">
        <v>9</v>
      </c>
      <c r="B4" s="7" t="s">
        <v>10</v>
      </c>
      <c r="C4" s="7" t="s">
        <v>11</v>
      </c>
    </row>
    <row r="5" customHeight="1" spans="1:3">
      <c r="A5" s="7" t="s">
        <v>12</v>
      </c>
      <c r="B5" s="7" t="s">
        <v>13</v>
      </c>
      <c r="C5" s="7" t="s">
        <v>14</v>
      </c>
    </row>
    <row r="6" customHeight="1" spans="1:3">
      <c r="A6" s="7" t="s">
        <v>15</v>
      </c>
      <c r="B6" s="7" t="s">
        <v>16</v>
      </c>
      <c r="C6" s="7" t="s">
        <v>17</v>
      </c>
    </row>
    <row r="7" customHeight="1" spans="1:3">
      <c r="A7" s="7" t="s">
        <v>18</v>
      </c>
      <c r="C7" s="7" t="s">
        <v>19</v>
      </c>
    </row>
  </sheetData>
  <pageMargins left="0.7" right="0.7" top="0.75" bottom="0.75" header="0.3" footer="0.3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showGridLines="0" topLeftCell="C1" workbookViewId="0">
      <selection activeCell="E16" sqref="E16"/>
    </sheetView>
  </sheetViews>
  <sheetFormatPr defaultColWidth="9" defaultRowHeight="20.1" customHeight="1"/>
  <cols>
    <col min="1" max="1" width="9.625" style="7" customWidth="1"/>
    <col min="2" max="8" width="12.125" style="7" customWidth="1"/>
    <col min="9" max="9" width="21.375" style="7" customWidth="1"/>
  </cols>
  <sheetData>
    <row r="1" ht="37.5" customHeight="1" spans="1:9">
      <c r="A1" s="12" t="s">
        <v>20</v>
      </c>
      <c r="B1" s="12"/>
      <c r="C1" s="12"/>
      <c r="D1" s="12"/>
      <c r="E1" s="12"/>
      <c r="F1" s="12"/>
      <c r="G1" s="12"/>
      <c r="H1" s="12"/>
      <c r="I1" s="12"/>
    </row>
    <row r="2" ht="24" customHeight="1" spans="1:9">
      <c r="A2" s="5" t="s">
        <v>21</v>
      </c>
      <c r="B2" s="5" t="s">
        <v>22</v>
      </c>
      <c r="C2" s="5" t="s">
        <v>0</v>
      </c>
      <c r="D2" s="5" t="s">
        <v>23</v>
      </c>
      <c r="E2" s="5" t="s">
        <v>24</v>
      </c>
      <c r="F2" s="5" t="s">
        <v>25</v>
      </c>
      <c r="G2" s="5" t="s">
        <v>26</v>
      </c>
      <c r="H2" s="5" t="s">
        <v>2</v>
      </c>
      <c r="I2" s="5" t="s">
        <v>1</v>
      </c>
    </row>
    <row r="3" customHeight="1" spans="1:9">
      <c r="A3" s="7">
        <v>1</v>
      </c>
      <c r="B3" s="13">
        <v>42491</v>
      </c>
      <c r="C3" s="7" t="s">
        <v>3</v>
      </c>
      <c r="D3" s="7" t="s">
        <v>27</v>
      </c>
      <c r="E3" s="14">
        <v>41395</v>
      </c>
      <c r="F3" s="7">
        <f>DATEDIF(E3,B3,"Y")</f>
        <v>3</v>
      </c>
      <c r="G3" s="7">
        <v>29</v>
      </c>
      <c r="H3" s="7" t="s">
        <v>11</v>
      </c>
      <c r="I3" s="7" t="s">
        <v>4</v>
      </c>
    </row>
    <row r="4" customHeight="1" spans="1:9">
      <c r="A4" s="7">
        <v>2</v>
      </c>
      <c r="B4" s="13">
        <v>42524</v>
      </c>
      <c r="C4" s="7" t="s">
        <v>6</v>
      </c>
      <c r="D4" s="7" t="s">
        <v>28</v>
      </c>
      <c r="E4" s="14">
        <v>41164</v>
      </c>
      <c r="F4" s="7">
        <f t="shared" ref="F4:F6" si="0">DATEDIF(E4,B4,"Y")</f>
        <v>3</v>
      </c>
      <c r="G4" s="7">
        <v>30</v>
      </c>
      <c r="H4" s="7" t="s">
        <v>8</v>
      </c>
      <c r="I4" s="7" t="s">
        <v>7</v>
      </c>
    </row>
    <row r="5" customHeight="1" spans="1:9">
      <c r="A5" s="7">
        <v>3</v>
      </c>
      <c r="B5" s="13">
        <v>42546</v>
      </c>
      <c r="C5" s="7" t="s">
        <v>9</v>
      </c>
      <c r="D5" s="7" t="s">
        <v>29</v>
      </c>
      <c r="E5" s="14">
        <v>40730</v>
      </c>
      <c r="F5" s="7">
        <f t="shared" si="0"/>
        <v>4</v>
      </c>
      <c r="G5" s="7">
        <v>29</v>
      </c>
      <c r="H5" s="7" t="s">
        <v>11</v>
      </c>
      <c r="I5" s="7" t="s">
        <v>10</v>
      </c>
    </row>
    <row r="6" customHeight="1" spans="1:9">
      <c r="A6" s="7">
        <v>4</v>
      </c>
      <c r="B6" s="13">
        <v>42563</v>
      </c>
      <c r="C6" s="7" t="s">
        <v>9</v>
      </c>
      <c r="D6" s="7" t="s">
        <v>30</v>
      </c>
      <c r="E6" s="14">
        <v>39699</v>
      </c>
      <c r="F6" s="7">
        <f t="shared" si="0"/>
        <v>7</v>
      </c>
      <c r="G6" s="7">
        <v>32</v>
      </c>
      <c r="H6" s="7" t="s">
        <v>11</v>
      </c>
      <c r="I6" s="7" t="s">
        <v>4</v>
      </c>
    </row>
    <row r="7" customHeight="1" spans="1:9">
      <c r="A7" s="7">
        <v>5</v>
      </c>
      <c r="B7" s="13">
        <v>42564</v>
      </c>
      <c r="C7" s="7" t="s">
        <v>12</v>
      </c>
      <c r="D7" s="7" t="s">
        <v>31</v>
      </c>
      <c r="E7" s="14">
        <v>39700</v>
      </c>
      <c r="F7" s="7">
        <v>2</v>
      </c>
      <c r="G7" s="7">
        <v>25</v>
      </c>
      <c r="H7" s="7" t="s">
        <v>11</v>
      </c>
      <c r="I7" s="7" t="s">
        <v>13</v>
      </c>
    </row>
    <row r="8" customHeight="1" spans="1:9">
      <c r="A8" s="7">
        <v>6</v>
      </c>
      <c r="B8" s="13">
        <v>42565</v>
      </c>
      <c r="C8" s="7" t="s">
        <v>15</v>
      </c>
      <c r="D8" s="7" t="s">
        <v>32</v>
      </c>
      <c r="E8" s="14">
        <v>39701</v>
      </c>
      <c r="F8" s="7">
        <v>5</v>
      </c>
      <c r="G8" s="7">
        <v>23</v>
      </c>
      <c r="H8" s="7" t="s">
        <v>14</v>
      </c>
      <c r="I8" s="7" t="s">
        <v>4</v>
      </c>
    </row>
    <row r="9" customHeight="1" spans="1:9">
      <c r="A9" s="7">
        <v>7</v>
      </c>
      <c r="B9" s="13">
        <v>42566</v>
      </c>
      <c r="C9" s="7" t="s">
        <v>18</v>
      </c>
      <c r="D9" s="7" t="s">
        <v>33</v>
      </c>
      <c r="E9" s="14">
        <v>39702</v>
      </c>
      <c r="F9" s="7">
        <v>6</v>
      </c>
      <c r="G9" s="7">
        <v>30</v>
      </c>
      <c r="H9" s="7" t="s">
        <v>8</v>
      </c>
      <c r="I9" s="7" t="s">
        <v>4</v>
      </c>
    </row>
    <row r="10" customHeight="1" spans="1:9">
      <c r="A10" s="7">
        <v>8</v>
      </c>
      <c r="B10" s="13">
        <v>42567</v>
      </c>
      <c r="C10" s="7" t="s">
        <v>15</v>
      </c>
      <c r="D10" s="7" t="s">
        <v>34</v>
      </c>
      <c r="E10" s="14">
        <v>39703</v>
      </c>
      <c r="F10" s="7">
        <v>7</v>
      </c>
      <c r="G10" s="7">
        <v>31</v>
      </c>
      <c r="H10" s="7" t="s">
        <v>19</v>
      </c>
      <c r="I10" s="7" t="s">
        <v>16</v>
      </c>
    </row>
    <row r="11" customHeight="1" spans="1:9">
      <c r="A11" s="7">
        <v>9</v>
      </c>
      <c r="B11" s="13">
        <v>42568</v>
      </c>
      <c r="C11" s="7" t="s">
        <v>15</v>
      </c>
      <c r="D11" s="7" t="s">
        <v>35</v>
      </c>
      <c r="E11" s="14">
        <v>39704</v>
      </c>
      <c r="F11" s="7">
        <v>4</v>
      </c>
      <c r="G11" s="7">
        <v>32</v>
      </c>
      <c r="H11" s="7" t="s">
        <v>14</v>
      </c>
      <c r="I11" s="7" t="s">
        <v>4</v>
      </c>
    </row>
    <row r="12" customHeight="1" spans="1:9">
      <c r="A12" s="7">
        <v>10</v>
      </c>
      <c r="B12" s="13">
        <v>42569</v>
      </c>
      <c r="C12" s="7" t="s">
        <v>15</v>
      </c>
      <c r="D12" s="7" t="s">
        <v>36</v>
      </c>
      <c r="E12" s="14">
        <v>39705</v>
      </c>
      <c r="F12" s="7">
        <v>1</v>
      </c>
      <c r="G12" s="7">
        <v>33</v>
      </c>
      <c r="H12" s="7" t="s">
        <v>17</v>
      </c>
      <c r="I12" s="7" t="s">
        <v>16</v>
      </c>
    </row>
    <row r="13" customHeight="1" spans="1:9">
      <c r="A13" s="7">
        <v>11</v>
      </c>
      <c r="B13" s="13">
        <v>42570</v>
      </c>
      <c r="C13" s="7" t="s">
        <v>12</v>
      </c>
      <c r="D13" s="7" t="s">
        <v>37</v>
      </c>
      <c r="E13" s="14">
        <v>39706</v>
      </c>
      <c r="F13" s="7">
        <v>2</v>
      </c>
      <c r="G13" s="7">
        <v>34</v>
      </c>
      <c r="H13" s="7" t="s">
        <v>11</v>
      </c>
      <c r="I13" s="7" t="s">
        <v>4</v>
      </c>
    </row>
    <row r="14" customHeight="1" spans="1:9">
      <c r="A14" s="7">
        <v>12</v>
      </c>
      <c r="B14" s="13">
        <v>42571</v>
      </c>
      <c r="C14" s="7" t="s">
        <v>15</v>
      </c>
      <c r="D14" s="7" t="s">
        <v>38</v>
      </c>
      <c r="E14" s="14">
        <v>39707</v>
      </c>
      <c r="F14" s="7">
        <v>3</v>
      </c>
      <c r="G14" s="7">
        <v>35</v>
      </c>
      <c r="H14" s="7" t="s">
        <v>17</v>
      </c>
      <c r="I14" s="7" t="s">
        <v>13</v>
      </c>
    </row>
  </sheetData>
  <mergeCells count="1">
    <mergeCell ref="A1:I1"/>
  </mergeCells>
  <dataValidations count="3">
    <dataValidation type="list" allowBlank="1" showInputMessage="1" showErrorMessage="1" sqref="C$1:C$1048576">
      <formula1>基础参数表!A2:A20</formula1>
    </dataValidation>
    <dataValidation type="list" allowBlank="1" showInputMessage="1" showErrorMessage="1" sqref="H$1:H$1048576">
      <formula1>基础参数表!C2:C10</formula1>
    </dataValidation>
    <dataValidation type="list" allowBlank="1" showInputMessage="1" showErrorMessage="1" sqref="I$1:I$1048576">
      <formula1>基础参数表!B2:B30</formula1>
    </dataValidation>
  </dataValidations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"/>
  <sheetViews>
    <sheetView showGridLines="0" workbookViewId="0">
      <selection activeCell="B9" sqref="B9"/>
    </sheetView>
  </sheetViews>
  <sheetFormatPr defaultColWidth="9" defaultRowHeight="20.1" customHeight="1"/>
  <cols>
    <col min="1" max="1" width="16.125" style="2" customWidth="1"/>
    <col min="2" max="3" width="9.5" style="2" customWidth="1"/>
    <col min="4" max="4" width="9.5" style="3" customWidth="1"/>
    <col min="5" max="5" width="6.25" style="2" customWidth="1"/>
    <col min="6" max="6" width="9" style="2"/>
    <col min="7" max="7" width="15.125" style="2" customWidth="1"/>
    <col min="8" max="8" width="13" style="2" customWidth="1"/>
    <col min="9" max="9" width="9" style="2"/>
    <col min="10" max="10" width="9.375" style="2" customWidth="1"/>
    <col min="11" max="16384" width="9" style="2"/>
  </cols>
  <sheetData>
    <row r="1" ht="31.5" customHeight="1" spans="1:5">
      <c r="A1" s="4" t="s">
        <v>39</v>
      </c>
      <c r="B1" s="4"/>
      <c r="C1" s="4"/>
      <c r="D1" s="4"/>
      <c r="E1" s="4"/>
    </row>
    <row r="2" customHeight="1" spans="1:5">
      <c r="A2" s="5" t="s">
        <v>0</v>
      </c>
      <c r="B2" s="5" t="s">
        <v>40</v>
      </c>
      <c r="C2" s="5" t="s">
        <v>41</v>
      </c>
      <c r="D2" s="6" t="s">
        <v>42</v>
      </c>
      <c r="E2" s="5" t="s">
        <v>43</v>
      </c>
    </row>
    <row r="3" customHeight="1" spans="1:5">
      <c r="A3" s="7" t="str">
        <f>IF(基础参数表!A2&lt;&gt;"",基础参数表!A2,"")</f>
        <v>市场部</v>
      </c>
      <c r="B3" s="7">
        <v>8</v>
      </c>
      <c r="C3" s="7">
        <f>IF(A3="","",COUNTIF(离职统计表!C:C,离职原因分析表!A3))</f>
        <v>1</v>
      </c>
      <c r="D3" s="8">
        <f>IFERROR(C3/B3,"")</f>
        <v>0.125</v>
      </c>
      <c r="E3" s="7">
        <f>IFERROR(RANK(D3,$D$3:$D$16),"")</f>
        <v>5</v>
      </c>
    </row>
    <row r="4" customHeight="1" spans="1:5">
      <c r="A4" s="7" t="str">
        <f>IF(基础参数表!A3&lt;&gt;"",基础参数表!A3,"")</f>
        <v>采购部</v>
      </c>
      <c r="B4" s="7">
        <v>5</v>
      </c>
      <c r="C4" s="7">
        <f>IF(A4="","",COUNTIF(离职统计表!C:C,离职原因分析表!A4))</f>
        <v>1</v>
      </c>
      <c r="D4" s="8">
        <f t="shared" ref="D4:D16" si="0">IFERROR(C4/B4,"")</f>
        <v>0.2</v>
      </c>
      <c r="E4" s="7">
        <f t="shared" ref="E4:E16" si="1">IFERROR(RANK(D4,$D$3:$D$16),"")</f>
        <v>2</v>
      </c>
    </row>
    <row r="5" customHeight="1" spans="1:5">
      <c r="A5" s="7" t="str">
        <f>IF(基础参数表!A4&lt;&gt;"",基础参数表!A4,"")</f>
        <v>财务部</v>
      </c>
      <c r="B5" s="7">
        <v>8</v>
      </c>
      <c r="C5" s="7">
        <f>IF(A5="","",COUNTIF(离职统计表!C:C,离职原因分析表!A5))</f>
        <v>2</v>
      </c>
      <c r="D5" s="8">
        <f t="shared" si="0"/>
        <v>0.25</v>
      </c>
      <c r="E5" s="7">
        <f t="shared" si="1"/>
        <v>1</v>
      </c>
    </row>
    <row r="6" customHeight="1" spans="1:5">
      <c r="A6" s="7" t="str">
        <f>IF(基础参数表!A5&lt;&gt;"",基础参数表!A5,"")</f>
        <v>人力资源部</v>
      </c>
      <c r="B6" s="7">
        <v>12</v>
      </c>
      <c r="C6" s="7">
        <f>IF(A6="","",COUNTIF(离职统计表!C:C,离职原因分析表!A6))</f>
        <v>2</v>
      </c>
      <c r="D6" s="8">
        <f t="shared" si="0"/>
        <v>0.166666666666667</v>
      </c>
      <c r="E6" s="7">
        <f t="shared" si="1"/>
        <v>4</v>
      </c>
    </row>
    <row r="7" customHeight="1" spans="1:5">
      <c r="A7" s="7" t="str">
        <f>IF(基础参数表!A6&lt;&gt;"",基础参数表!A6,"")</f>
        <v>生产部</v>
      </c>
      <c r="B7" s="7">
        <v>100</v>
      </c>
      <c r="C7" s="7">
        <f>IF(A7="","",COUNTIF(离职统计表!C:C,离职原因分析表!A7))</f>
        <v>5</v>
      </c>
      <c r="D7" s="8">
        <f t="shared" si="0"/>
        <v>0.05</v>
      </c>
      <c r="E7" s="7">
        <f t="shared" si="1"/>
        <v>6</v>
      </c>
    </row>
    <row r="8" customHeight="1" spans="1:5">
      <c r="A8" s="7" t="str">
        <f>IF(基础参数表!A7&lt;&gt;"",基础参数表!A7,"")</f>
        <v>企业管理部</v>
      </c>
      <c r="B8" s="7">
        <v>5</v>
      </c>
      <c r="C8" s="7">
        <f>IF(A8="","",COUNTIF(离职统计表!C:C,离职原因分析表!A8))</f>
        <v>1</v>
      </c>
      <c r="D8" s="8">
        <f t="shared" si="0"/>
        <v>0.2</v>
      </c>
      <c r="E8" s="7">
        <f t="shared" si="1"/>
        <v>2</v>
      </c>
    </row>
    <row r="9" customHeight="1" spans="1:5">
      <c r="A9" s="7" t="str">
        <f>IF(基础参数表!A8&lt;&gt;"",基础参数表!A8,"")</f>
        <v/>
      </c>
      <c r="B9" s="7"/>
      <c r="C9" s="7" t="str">
        <f>IF(A9="","",COUNTIF(离职统计表!C:C,离职原因分析表!A9))</f>
        <v/>
      </c>
      <c r="D9" s="8" t="str">
        <f t="shared" si="0"/>
        <v/>
      </c>
      <c r="E9" s="7" t="str">
        <f t="shared" si="1"/>
        <v/>
      </c>
    </row>
    <row r="10" customHeight="1" spans="1:5">
      <c r="A10" s="7" t="str">
        <f>IF(基础参数表!A9&lt;&gt;"",基础参数表!A9,"")</f>
        <v/>
      </c>
      <c r="B10" s="7"/>
      <c r="C10" s="7" t="str">
        <f>IF(A10="","",COUNTIF(离职统计表!C:C,离职原因分析表!A10))</f>
        <v/>
      </c>
      <c r="D10" s="8" t="str">
        <f t="shared" si="0"/>
        <v/>
      </c>
      <c r="E10" s="7" t="str">
        <f t="shared" si="1"/>
        <v/>
      </c>
    </row>
    <row r="11" customHeight="1" spans="1:5">
      <c r="A11" s="7" t="str">
        <f>IF(基础参数表!A10&lt;&gt;"",基础参数表!A10,"")</f>
        <v/>
      </c>
      <c r="B11" s="7"/>
      <c r="C11" s="7" t="str">
        <f>IF(A11="","",COUNTIF(离职统计表!C:C,离职原因分析表!A11))</f>
        <v/>
      </c>
      <c r="D11" s="8" t="str">
        <f t="shared" si="0"/>
        <v/>
      </c>
      <c r="E11" s="7" t="str">
        <f t="shared" si="1"/>
        <v/>
      </c>
    </row>
    <row r="12" customHeight="1" spans="1:5">
      <c r="A12" s="7" t="str">
        <f>IF(基础参数表!A11&lt;&gt;"",基础参数表!A11,"")</f>
        <v/>
      </c>
      <c r="B12" s="7"/>
      <c r="C12" s="7" t="str">
        <f>IF(A12="","",COUNTIF(离职统计表!C:C,离职原因分析表!A12))</f>
        <v/>
      </c>
      <c r="D12" s="8" t="str">
        <f t="shared" si="0"/>
        <v/>
      </c>
      <c r="E12" s="7" t="str">
        <f t="shared" si="1"/>
        <v/>
      </c>
    </row>
    <row r="13" customHeight="1" spans="1:5">
      <c r="A13" s="7" t="str">
        <f>IF(基础参数表!A12&lt;&gt;"",基础参数表!A12,"")</f>
        <v/>
      </c>
      <c r="B13" s="7"/>
      <c r="C13" s="7" t="str">
        <f>IF(A13="","",COUNTIF(离职统计表!C:C,离职原因分析表!A13))</f>
        <v/>
      </c>
      <c r="D13" s="8" t="str">
        <f t="shared" si="0"/>
        <v/>
      </c>
      <c r="E13" s="7" t="str">
        <f t="shared" si="1"/>
        <v/>
      </c>
    </row>
    <row r="14" customHeight="1" spans="1:5">
      <c r="A14" s="7" t="str">
        <f>IF(基础参数表!A13&lt;&gt;"",基础参数表!A13,"")</f>
        <v/>
      </c>
      <c r="B14" s="7"/>
      <c r="C14" s="7" t="str">
        <f>IF(A14="","",COUNTIF(离职统计表!C:C,离职原因分析表!A14))</f>
        <v/>
      </c>
      <c r="D14" s="8" t="str">
        <f t="shared" si="0"/>
        <v/>
      </c>
      <c r="E14" s="7" t="str">
        <f t="shared" si="1"/>
        <v/>
      </c>
    </row>
    <row r="15" customHeight="1" spans="1:5">
      <c r="A15" s="7" t="str">
        <f>IF(基础参数表!A14&lt;&gt;"",基础参数表!A14,"")</f>
        <v/>
      </c>
      <c r="B15" s="7"/>
      <c r="C15" s="7" t="str">
        <f>IF(A15="","",COUNTIF(离职统计表!C:C,离职原因分析表!A15))</f>
        <v/>
      </c>
      <c r="D15" s="8" t="str">
        <f t="shared" si="0"/>
        <v/>
      </c>
      <c r="E15" s="7" t="str">
        <f t="shared" si="1"/>
        <v/>
      </c>
    </row>
    <row r="16" customHeight="1" spans="1:5">
      <c r="A16" s="7" t="str">
        <f>IF(基础参数表!A15&lt;&gt;"",基础参数表!A15,"")</f>
        <v/>
      </c>
      <c r="B16" s="7"/>
      <c r="C16" s="7" t="str">
        <f>IF(A16="","",COUNTIF(离职统计表!C:C,离职原因分析表!A16))</f>
        <v/>
      </c>
      <c r="D16" s="8" t="str">
        <f t="shared" si="0"/>
        <v/>
      </c>
      <c r="E16" s="7" t="str">
        <f t="shared" si="1"/>
        <v/>
      </c>
    </row>
    <row r="17" customHeight="1" spans="3:3">
      <c r="C17" s="2" t="str">
        <f>IF(A17="","",COUNTIF(离职统计表!C:C,离职原因分析表!A17))</f>
        <v/>
      </c>
    </row>
    <row r="18" ht="26.25" customHeight="1" spans="1:11">
      <c r="A18" s="9" t="s">
        <v>44</v>
      </c>
      <c r="B18" s="9"/>
      <c r="C18" s="9"/>
      <c r="D18" s="9"/>
      <c r="E18" s="9"/>
      <c r="G18" s="10"/>
      <c r="H18" s="10"/>
      <c r="I18" s="10"/>
      <c r="J18" s="10"/>
      <c r="K18" s="10"/>
    </row>
    <row r="19" customHeight="1" spans="1:11">
      <c r="A19" s="5" t="s">
        <v>2</v>
      </c>
      <c r="B19" s="5" t="s">
        <v>40</v>
      </c>
      <c r="C19" s="5" t="s">
        <v>41</v>
      </c>
      <c r="D19" s="6" t="s">
        <v>42</v>
      </c>
      <c r="E19" s="5" t="s">
        <v>43</v>
      </c>
      <c r="G19" s="10"/>
      <c r="H19" s="10"/>
      <c r="I19" s="10"/>
      <c r="J19" s="10"/>
      <c r="K19" s="10"/>
    </row>
    <row r="20" customHeight="1" spans="1:11">
      <c r="A20" s="7" t="str">
        <f>IF(基础参数表!C2&lt;&gt;"",基础参数表!C2,"")</f>
        <v>博士</v>
      </c>
      <c r="B20" s="7">
        <v>15</v>
      </c>
      <c r="C20" s="7">
        <f>IF(A20="","",COUNTIF(离职统计表!H:H,离职原因分析表!A20))</f>
        <v>0</v>
      </c>
      <c r="D20" s="8">
        <f>C20/B20</f>
        <v>0</v>
      </c>
      <c r="E20" s="7">
        <f>IF(A20="","",RANK(D20,$D$20:$D$30))</f>
        <v>6</v>
      </c>
      <c r="G20" s="11"/>
      <c r="H20" s="10"/>
      <c r="I20" s="10"/>
      <c r="J20" s="10"/>
      <c r="K20" s="10"/>
    </row>
    <row r="21" customHeight="1" spans="1:11">
      <c r="A21" s="7" t="str">
        <f>IF(基础参数表!C3&lt;&gt;"",基础参数表!C3,"")</f>
        <v>研究生</v>
      </c>
      <c r="B21" s="7">
        <v>30</v>
      </c>
      <c r="C21" s="7">
        <f>IF(A21="","",COUNTIF(离职统计表!H:H,离职原因分析表!A21))</f>
        <v>2</v>
      </c>
      <c r="D21" s="8">
        <f t="shared" ref="D21:D25" si="2">C21/B21</f>
        <v>0.0666666666666667</v>
      </c>
      <c r="E21" s="7">
        <f t="shared" ref="E21:E30" si="3">IF(A21="","",RANK(D21,$D$20:$D$30))</f>
        <v>2</v>
      </c>
      <c r="G21" s="10"/>
      <c r="H21" s="10"/>
      <c r="I21" s="10"/>
      <c r="J21" s="10"/>
      <c r="K21" s="10"/>
    </row>
    <row r="22" customHeight="1" spans="1:11">
      <c r="A22" s="7" t="str">
        <f>IF(基础参数表!C4&lt;&gt;"",基础参数表!C4,"")</f>
        <v>本科</v>
      </c>
      <c r="B22" s="7">
        <v>120</v>
      </c>
      <c r="C22" s="7">
        <f>IF(A22="","",COUNTIF(离职统计表!H:H,离职原因分析表!A22))</f>
        <v>5</v>
      </c>
      <c r="D22" s="8">
        <f t="shared" si="2"/>
        <v>0.0416666666666667</v>
      </c>
      <c r="E22" s="7">
        <f t="shared" si="3"/>
        <v>5</v>
      </c>
      <c r="G22" s="10"/>
      <c r="H22" s="10"/>
      <c r="I22" s="10"/>
      <c r="J22" s="10"/>
      <c r="K22" s="10"/>
    </row>
    <row r="23" customHeight="1" spans="1:11">
      <c r="A23" s="7" t="str">
        <f>IF(基础参数表!C5&lt;&gt;"",基础参数表!C5,"")</f>
        <v>大专</v>
      </c>
      <c r="B23" s="7">
        <v>30</v>
      </c>
      <c r="C23" s="7">
        <f>IF(A23="","",COUNTIF(离职统计表!H:H,离职原因分析表!A23))</f>
        <v>2</v>
      </c>
      <c r="D23" s="8">
        <f t="shared" si="2"/>
        <v>0.0666666666666667</v>
      </c>
      <c r="E23" s="7">
        <f t="shared" si="3"/>
        <v>2</v>
      </c>
      <c r="G23" s="10"/>
      <c r="H23" s="10"/>
      <c r="I23" s="10"/>
      <c r="J23" s="10"/>
      <c r="K23" s="10"/>
    </row>
    <row r="24" customHeight="1" spans="1:11">
      <c r="A24" s="7" t="str">
        <f>IF(基础参数表!C6&lt;&gt;"",基础参数表!C6,"")</f>
        <v>高中</v>
      </c>
      <c r="B24" s="7">
        <v>20</v>
      </c>
      <c r="C24" s="7">
        <f>IF(A24="","",COUNTIF(离职统计表!H:H,离职原因分析表!A24))</f>
        <v>2</v>
      </c>
      <c r="D24" s="8">
        <f t="shared" si="2"/>
        <v>0.1</v>
      </c>
      <c r="E24" s="7">
        <f t="shared" si="3"/>
        <v>1</v>
      </c>
      <c r="G24" s="10"/>
      <c r="H24" s="10"/>
      <c r="I24" s="10"/>
      <c r="J24" s="10"/>
      <c r="K24" s="10"/>
    </row>
    <row r="25" customHeight="1" spans="1:11">
      <c r="A25" s="7" t="str">
        <f>IF(基础参数表!C7&lt;&gt;"",基础参数表!C7,"")</f>
        <v>中专</v>
      </c>
      <c r="B25" s="7">
        <v>15</v>
      </c>
      <c r="C25" s="7">
        <f>IF(A25="","",COUNTIF(离职统计表!H:H,离职原因分析表!A25))</f>
        <v>1</v>
      </c>
      <c r="D25" s="8">
        <f t="shared" si="2"/>
        <v>0.0666666666666667</v>
      </c>
      <c r="E25" s="7">
        <f t="shared" si="3"/>
        <v>2</v>
      </c>
      <c r="G25" s="10"/>
      <c r="H25" s="10"/>
      <c r="I25" s="10"/>
      <c r="J25" s="10"/>
      <c r="K25" s="10"/>
    </row>
    <row r="26" customHeight="1" spans="1:11">
      <c r="A26" s="7" t="str">
        <f>IF(基础参数表!C8&lt;&gt;"",基础参数表!C8,"")</f>
        <v/>
      </c>
      <c r="B26" s="7"/>
      <c r="C26" s="7"/>
      <c r="D26" s="8"/>
      <c r="E26" s="7" t="str">
        <f t="shared" si="3"/>
        <v/>
      </c>
      <c r="G26" s="10"/>
      <c r="H26" s="10"/>
      <c r="I26" s="10"/>
      <c r="J26" s="10"/>
      <c r="K26" s="10"/>
    </row>
    <row r="27" customHeight="1" spans="1:11">
      <c r="A27" s="7" t="str">
        <f>IF(基础参数表!C9&lt;&gt;"",基础参数表!C9,"")</f>
        <v/>
      </c>
      <c r="B27" s="7"/>
      <c r="C27" s="7"/>
      <c r="D27" s="8"/>
      <c r="E27" s="7" t="str">
        <f t="shared" si="3"/>
        <v/>
      </c>
      <c r="G27" s="10"/>
      <c r="H27" s="10"/>
      <c r="I27" s="10"/>
      <c r="J27" s="10"/>
      <c r="K27" s="10"/>
    </row>
    <row r="28" customHeight="1" spans="1:11">
      <c r="A28" s="7" t="str">
        <f>IF(基础参数表!C10&lt;&gt;"",基础参数表!C10,"")</f>
        <v/>
      </c>
      <c r="B28" s="7"/>
      <c r="C28" s="7"/>
      <c r="D28" s="8"/>
      <c r="E28" s="7" t="str">
        <f t="shared" si="3"/>
        <v/>
      </c>
      <c r="G28" s="10"/>
      <c r="H28" s="10"/>
      <c r="I28" s="10"/>
      <c r="J28" s="10"/>
      <c r="K28" s="10"/>
    </row>
    <row r="29" customHeight="1" spans="1:11">
      <c r="A29" s="7" t="str">
        <f>IF(基础参数表!C11&lt;&gt;"",基础参数表!C11,"")</f>
        <v/>
      </c>
      <c r="B29" s="7"/>
      <c r="C29" s="7"/>
      <c r="D29" s="8"/>
      <c r="E29" s="7" t="str">
        <f t="shared" si="3"/>
        <v/>
      </c>
      <c r="G29" s="10"/>
      <c r="H29" s="10"/>
      <c r="I29" s="10"/>
      <c r="J29" s="10"/>
      <c r="K29" s="10"/>
    </row>
    <row r="30" customHeight="1" spans="1:11">
      <c r="A30" s="7" t="str">
        <f>IF(基础参数表!C12&lt;&gt;"",基础参数表!C12,"")</f>
        <v/>
      </c>
      <c r="B30" s="7"/>
      <c r="C30" s="7"/>
      <c r="D30" s="8"/>
      <c r="E30" s="7" t="str">
        <f t="shared" si="3"/>
        <v/>
      </c>
      <c r="G30" s="10"/>
      <c r="H30" s="10"/>
      <c r="I30" s="10"/>
      <c r="J30" s="10"/>
      <c r="K30" s="10"/>
    </row>
    <row r="31" customHeight="1" spans="7:11">
      <c r="G31" s="10"/>
      <c r="H31" s="10"/>
      <c r="I31" s="10"/>
      <c r="J31" s="10"/>
      <c r="K31" s="10"/>
    </row>
    <row r="32" customHeight="1" spans="1:4">
      <c r="A32" s="4" t="s">
        <v>45</v>
      </c>
      <c r="B32" s="4"/>
      <c r="C32" s="4"/>
      <c r="D32" s="4"/>
    </row>
    <row r="33" customHeight="1" spans="1:4">
      <c r="A33" s="5" t="s">
        <v>1</v>
      </c>
      <c r="B33" s="5" t="s">
        <v>41</v>
      </c>
      <c r="C33" s="6" t="s">
        <v>46</v>
      </c>
      <c r="D33" s="5" t="s">
        <v>43</v>
      </c>
    </row>
    <row r="34" customHeight="1" spans="1:4">
      <c r="A34" s="7" t="str">
        <f>IF(基础参数表!B2&lt;&gt;"",基础参数表!B2,"")</f>
        <v>待遇不理想</v>
      </c>
      <c r="B34" s="7">
        <f>IF(A34="","",COUNTIF(离职统计表!I:I,离职原因分析表!A34))</f>
        <v>6</v>
      </c>
      <c r="C34" s="8">
        <f t="shared" ref="C34:C47" si="4">IF(A34="","",B34/SUM($B$34:$B$47))</f>
        <v>0.5</v>
      </c>
      <c r="D34" s="7">
        <f t="shared" ref="D34:D47" si="5">IFERROR(RANK(C34,$C$34:$C$47),"")</f>
        <v>1</v>
      </c>
    </row>
    <row r="35" customHeight="1" spans="1:4">
      <c r="A35" s="7" t="str">
        <f>IF(基础参数表!B3&lt;&gt;"",基础参数表!B3,"")</f>
        <v>职业前景不理想</v>
      </c>
      <c r="B35" s="7">
        <f>IF(A35="","",COUNTIF(离职统计表!I:I,离职原因分析表!A35))</f>
        <v>1</v>
      </c>
      <c r="C35" s="8">
        <f t="shared" si="4"/>
        <v>0.0833333333333333</v>
      </c>
      <c r="D35" s="7">
        <f t="shared" si="5"/>
        <v>4</v>
      </c>
    </row>
    <row r="36" customHeight="1" spans="1:4">
      <c r="A36" s="7" t="str">
        <f>IF(基础参数表!B4&lt;&gt;"",基础参数表!B4,"")</f>
        <v>夫妻两地分居</v>
      </c>
      <c r="B36" s="7">
        <f>IF(A36="","",COUNTIF(离职统计表!I:I,离职原因分析表!A36))</f>
        <v>1</v>
      </c>
      <c r="C36" s="8">
        <f t="shared" si="4"/>
        <v>0.0833333333333333</v>
      </c>
      <c r="D36" s="7">
        <f t="shared" si="5"/>
        <v>4</v>
      </c>
    </row>
    <row r="37" customHeight="1" spans="1:4">
      <c r="A37" s="7" t="str">
        <f>IF(基础参数表!B5&lt;&gt;"",基础参数表!B5,"")</f>
        <v>离家较远</v>
      </c>
      <c r="B37" s="7">
        <f>IF(A37="","",COUNTIF(离职统计表!I:I,离职原因分析表!A37))</f>
        <v>2</v>
      </c>
      <c r="C37" s="8">
        <f t="shared" si="4"/>
        <v>0.166666666666667</v>
      </c>
      <c r="D37" s="7">
        <f t="shared" si="5"/>
        <v>2</v>
      </c>
    </row>
    <row r="38" customHeight="1" spans="1:4">
      <c r="A38" s="7" t="str">
        <f>IF(基础参数表!B6&lt;&gt;"",基础参数表!B6,"")</f>
        <v>工作压力太大</v>
      </c>
      <c r="B38" s="7">
        <f>IF(A38="","",COUNTIF(离职统计表!I:I,离职原因分析表!A38))</f>
        <v>2</v>
      </c>
      <c r="C38" s="8">
        <f t="shared" si="4"/>
        <v>0.166666666666667</v>
      </c>
      <c r="D38" s="7">
        <f t="shared" si="5"/>
        <v>2</v>
      </c>
    </row>
    <row r="39" customHeight="1" spans="1:4">
      <c r="A39" s="7" t="str">
        <f>IF(基础参数表!B7&lt;&gt;"",基础参数表!B7,"")</f>
        <v/>
      </c>
      <c r="B39" s="7" t="str">
        <f>IF(A39="","",COUNTIF(离职统计表!I:I,离职原因分析表!A39))</f>
        <v/>
      </c>
      <c r="C39" s="8" t="str">
        <f t="shared" si="4"/>
        <v/>
      </c>
      <c r="D39" s="7" t="str">
        <f t="shared" si="5"/>
        <v/>
      </c>
    </row>
    <row r="40" customHeight="1" spans="1:4">
      <c r="A40" s="7" t="str">
        <f>IF(基础参数表!B8&lt;&gt;"",基础参数表!B8,"")</f>
        <v/>
      </c>
      <c r="B40" s="7" t="str">
        <f>IF(A40="","",COUNTIF(离职统计表!I:I,离职原因分析表!A40))</f>
        <v/>
      </c>
      <c r="C40" s="8" t="str">
        <f t="shared" si="4"/>
        <v/>
      </c>
      <c r="D40" s="7" t="str">
        <f t="shared" si="5"/>
        <v/>
      </c>
    </row>
    <row r="41" customHeight="1" spans="1:4">
      <c r="A41" s="7" t="str">
        <f>IF(基础参数表!B9&lt;&gt;"",基础参数表!B9,"")</f>
        <v/>
      </c>
      <c r="B41" s="7" t="str">
        <f>IF(A41="","",COUNTIF(离职统计表!I:I,离职原因分析表!A41))</f>
        <v/>
      </c>
      <c r="C41" s="8" t="str">
        <f t="shared" si="4"/>
        <v/>
      </c>
      <c r="D41" s="7" t="str">
        <f t="shared" si="5"/>
        <v/>
      </c>
    </row>
    <row r="42" customHeight="1" spans="1:4">
      <c r="A42" s="7" t="str">
        <f>IF(基础参数表!B10&lt;&gt;"",基础参数表!B10,"")</f>
        <v/>
      </c>
      <c r="B42" s="7" t="str">
        <f>IF(A42="","",COUNTIF(离职统计表!I:I,离职原因分析表!A42))</f>
        <v/>
      </c>
      <c r="C42" s="8" t="str">
        <f t="shared" si="4"/>
        <v/>
      </c>
      <c r="D42" s="7" t="str">
        <f t="shared" si="5"/>
        <v/>
      </c>
    </row>
    <row r="43" customHeight="1" spans="1:4">
      <c r="A43" s="7" t="str">
        <f>IF(基础参数表!B11&lt;&gt;"",基础参数表!B11,"")</f>
        <v/>
      </c>
      <c r="B43" s="7" t="str">
        <f>IF(A43="","",COUNTIF(离职统计表!I:I,离职原因分析表!A43))</f>
        <v/>
      </c>
      <c r="C43" s="8" t="str">
        <f t="shared" si="4"/>
        <v/>
      </c>
      <c r="D43" s="7" t="str">
        <f t="shared" si="5"/>
        <v/>
      </c>
    </row>
    <row r="44" customHeight="1" spans="1:4">
      <c r="A44" s="7" t="str">
        <f>IF(基础参数表!B12&lt;&gt;"",基础参数表!B12,"")</f>
        <v/>
      </c>
      <c r="B44" s="7" t="str">
        <f>IF(A44="","",COUNTIF(离职统计表!I:I,离职原因分析表!A44))</f>
        <v/>
      </c>
      <c r="C44" s="8" t="str">
        <f t="shared" si="4"/>
        <v/>
      </c>
      <c r="D44" s="7" t="str">
        <f t="shared" si="5"/>
        <v/>
      </c>
    </row>
    <row r="45" customHeight="1" spans="1:4">
      <c r="A45" s="7" t="str">
        <f>IF(基础参数表!B13&lt;&gt;"",基础参数表!B13,"")</f>
        <v/>
      </c>
      <c r="B45" s="7" t="str">
        <f>IF(A45="","",COUNTIF(离职统计表!I:I,离职原因分析表!A45))</f>
        <v/>
      </c>
      <c r="C45" s="8" t="str">
        <f t="shared" si="4"/>
        <v/>
      </c>
      <c r="D45" s="7" t="str">
        <f t="shared" si="5"/>
        <v/>
      </c>
    </row>
    <row r="46" customHeight="1" spans="1:4">
      <c r="A46" s="7" t="str">
        <f>IF(基础参数表!B14&lt;&gt;"",基础参数表!B14,"")</f>
        <v/>
      </c>
      <c r="B46" s="7" t="str">
        <f>IF(A46="","",COUNTIF(离职统计表!I:I,离职原因分析表!A46))</f>
        <v/>
      </c>
      <c r="C46" s="8" t="str">
        <f t="shared" si="4"/>
        <v/>
      </c>
      <c r="D46" s="7" t="str">
        <f t="shared" si="5"/>
        <v/>
      </c>
    </row>
    <row r="47" customHeight="1" spans="1:4">
      <c r="A47" s="7" t="str">
        <f>IF(基础参数表!B15&lt;&gt;"",基础参数表!B15,"")</f>
        <v/>
      </c>
      <c r="B47" s="7" t="str">
        <f>IF(A47="","",COUNTIF(离职统计表!I:I,离职原因分析表!A47))</f>
        <v/>
      </c>
      <c r="C47" s="8" t="str">
        <f t="shared" si="4"/>
        <v/>
      </c>
      <c r="D47" s="7" t="str">
        <f t="shared" si="5"/>
        <v/>
      </c>
    </row>
  </sheetData>
  <mergeCells count="3">
    <mergeCell ref="A1:E1"/>
    <mergeCell ref="A18:E18"/>
    <mergeCell ref="A32:D32"/>
  </mergeCells>
  <pageMargins left="0.7" right="0.7" top="0.75" bottom="0.75" header="0.3" footer="0.3"/>
  <pageSetup paperSize="9" orientation="portrait" horizontalDpi="200" verticalDpi="300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abSelected="1" workbookViewId="0">
      <selection activeCell="A2" sqref="A2"/>
    </sheetView>
  </sheetViews>
  <sheetFormatPr defaultColWidth="9" defaultRowHeight="13.5" outlineLevelRow="2"/>
  <cols>
    <col min="1" max="1" width="101.125" customWidth="1"/>
  </cols>
  <sheetData>
    <row r="1" s="1" customFormat="1" ht="35.25" customHeight="1" spans="1:1">
      <c r="A1" s="1" t="s">
        <v>47</v>
      </c>
    </row>
    <row r="2" s="1" customFormat="1" ht="35.25" customHeight="1" spans="1:1">
      <c r="A2" s="1" t="s">
        <v>48</v>
      </c>
    </row>
    <row r="3" s="1" customFormat="1" ht="35.25" customHeight="1" spans="1:1">
      <c r="A3" s="1" t="s">
        <v>49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基础参数表</vt:lpstr>
      <vt:lpstr>离职统计表</vt:lpstr>
      <vt:lpstr>离职原因分析表</vt:lpstr>
      <vt:lpstr>使用说明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^O^珏</cp:lastModifiedBy>
  <dcterms:created xsi:type="dcterms:W3CDTF">2006-09-13T11:21:00Z</dcterms:created>
  <dcterms:modified xsi:type="dcterms:W3CDTF">2019-11-15T09:48:23Z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