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155" windowWidth="14805" windowHeight="6960" tabRatio="590"/>
  </bookViews>
  <sheets>
    <sheet name="工资表模板" sheetId="40" r:id="rId1"/>
    <sheet name="研发人员工资明细" sheetId="36" r:id="rId2"/>
    <sheet name="研发人员" sheetId="35" r:id="rId3"/>
  </sheets>
  <definedNames>
    <definedName name="_xlnm._FilterDatabase" localSheetId="0" hidden="1">工资表模板!$A$4:$AN$4</definedName>
    <definedName name="_xlnm._FilterDatabase" localSheetId="1" hidden="1">研发人员工资明细!$A$2:$P$2</definedName>
  </definedNames>
  <calcPr calcId="144525"/>
</workbook>
</file>

<file path=xl/calcChain.xml><?xml version="1.0" encoding="utf-8"?>
<calcChain xmlns="http://schemas.openxmlformats.org/spreadsheetml/2006/main">
  <c r="K15" i="40" l="1"/>
  <c r="K21" i="40"/>
  <c r="K23" i="40"/>
  <c r="K26" i="40"/>
  <c r="K29" i="40"/>
  <c r="K30" i="40"/>
  <c r="J32" i="40"/>
  <c r="K49" i="40"/>
  <c r="K52" i="40"/>
  <c r="K58" i="40"/>
  <c r="K84" i="40"/>
  <c r="K87" i="40"/>
  <c r="K89" i="40"/>
  <c r="K90" i="40"/>
  <c r="K92" i="40"/>
  <c r="K100" i="40"/>
  <c r="J119" i="40"/>
  <c r="AD123" i="40" l="1"/>
  <c r="AC123" i="40"/>
  <c r="AB123" i="40"/>
  <c r="X123" i="40"/>
  <c r="V123" i="40"/>
  <c r="U123" i="40"/>
  <c r="T123" i="40"/>
  <c r="P123" i="40"/>
  <c r="O123" i="40"/>
  <c r="N123" i="40"/>
  <c r="M123" i="40"/>
  <c r="I123" i="40"/>
  <c r="H123" i="40"/>
  <c r="Q122" i="40"/>
  <c r="L122" i="40"/>
  <c r="B122" i="40"/>
  <c r="Q121" i="40"/>
  <c r="G121" i="40"/>
  <c r="L121" i="40" s="1"/>
  <c r="B121" i="40"/>
  <c r="Q120" i="40"/>
  <c r="L120" i="40"/>
  <c r="B120" i="40"/>
  <c r="Q119" i="40"/>
  <c r="L119" i="40"/>
  <c r="B119" i="40"/>
  <c r="AE118" i="40"/>
  <c r="L118" i="40"/>
  <c r="R118" i="40" s="1"/>
  <c r="W118" i="40" s="1"/>
  <c r="AE117" i="40"/>
  <c r="L117" i="40"/>
  <c r="R117" i="40" s="1"/>
  <c r="W117" i="40" s="1"/>
  <c r="AE116" i="40"/>
  <c r="L116" i="40"/>
  <c r="R116" i="40" s="1"/>
  <c r="W116" i="40" s="1"/>
  <c r="AE115" i="40"/>
  <c r="L115" i="40"/>
  <c r="R115" i="40" s="1"/>
  <c r="W115" i="40" s="1"/>
  <c r="Q114" i="40"/>
  <c r="L114" i="40"/>
  <c r="B114" i="40"/>
  <c r="Q113" i="40"/>
  <c r="L113" i="40"/>
  <c r="B113" i="40"/>
  <c r="AE112" i="40"/>
  <c r="Q112" i="40"/>
  <c r="L112" i="40"/>
  <c r="B112" i="40"/>
  <c r="AE111" i="40"/>
  <c r="Q111" i="40"/>
  <c r="L111" i="40"/>
  <c r="B111" i="40"/>
  <c r="Q110" i="40"/>
  <c r="L110" i="40"/>
  <c r="B110" i="40"/>
  <c r="AE109" i="40"/>
  <c r="Q109" i="40"/>
  <c r="L109" i="40"/>
  <c r="B109" i="40"/>
  <c r="Q108" i="40"/>
  <c r="L108" i="40"/>
  <c r="B108" i="40"/>
  <c r="Q107" i="40"/>
  <c r="L107" i="40"/>
  <c r="B107" i="40"/>
  <c r="Q106" i="40"/>
  <c r="L106" i="40"/>
  <c r="B106" i="40"/>
  <c r="AE105" i="40"/>
  <c r="Q105" i="40"/>
  <c r="L105" i="40"/>
  <c r="B105" i="40"/>
  <c r="Q104" i="40"/>
  <c r="L104" i="40"/>
  <c r="B104" i="40"/>
  <c r="Q103" i="40"/>
  <c r="L103" i="40"/>
  <c r="B103" i="40"/>
  <c r="Q102" i="40"/>
  <c r="L102" i="40"/>
  <c r="B102" i="40"/>
  <c r="Q101" i="40"/>
  <c r="L101" i="40"/>
  <c r="B101" i="40"/>
  <c r="Q100" i="40"/>
  <c r="L100" i="40"/>
  <c r="B100" i="40"/>
  <c r="Q99" i="40"/>
  <c r="L99" i="40"/>
  <c r="R99" i="40" s="1"/>
  <c r="S99" i="40" s="1"/>
  <c r="B99" i="40"/>
  <c r="AE98" i="40"/>
  <c r="Q98" i="40"/>
  <c r="L98" i="40"/>
  <c r="B98" i="40"/>
  <c r="AE97" i="40"/>
  <c r="Q97" i="40"/>
  <c r="L97" i="40"/>
  <c r="B97" i="40"/>
  <c r="AE96" i="40"/>
  <c r="Q96" i="40"/>
  <c r="L96" i="40"/>
  <c r="B96" i="40"/>
  <c r="Q95" i="40"/>
  <c r="L95" i="40"/>
  <c r="B95" i="40"/>
  <c r="AE94" i="40"/>
  <c r="Q94" i="40"/>
  <c r="L94" i="40"/>
  <c r="B94" i="40"/>
  <c r="Q93" i="40"/>
  <c r="L93" i="40"/>
  <c r="B93" i="40"/>
  <c r="Q92" i="40"/>
  <c r="L92" i="40"/>
  <c r="B92" i="40"/>
  <c r="Q91" i="40"/>
  <c r="L91" i="40"/>
  <c r="B91" i="40"/>
  <c r="Q90" i="40"/>
  <c r="L90" i="40"/>
  <c r="B90" i="40"/>
  <c r="AE89" i="40"/>
  <c r="Q89" i="40"/>
  <c r="L89" i="40"/>
  <c r="B89" i="40"/>
  <c r="AE88" i="40"/>
  <c r="Q88" i="40"/>
  <c r="L88" i="40"/>
  <c r="B88" i="40"/>
  <c r="Q87" i="40"/>
  <c r="L87" i="40"/>
  <c r="B87" i="40"/>
  <c r="Q86" i="40"/>
  <c r="L86" i="40"/>
  <c r="B86" i="40"/>
  <c r="Q85" i="40"/>
  <c r="L85" i="40"/>
  <c r="B85" i="40"/>
  <c r="Q84" i="40"/>
  <c r="L84" i="40"/>
  <c r="B84" i="40"/>
  <c r="Q80" i="40"/>
  <c r="L80" i="40"/>
  <c r="B80" i="40"/>
  <c r="Q79" i="40"/>
  <c r="L79" i="40"/>
  <c r="B79" i="40"/>
  <c r="AE78" i="40"/>
  <c r="Q78" i="40"/>
  <c r="L78" i="40"/>
  <c r="B78" i="40"/>
  <c r="Q77" i="40"/>
  <c r="L77" i="40"/>
  <c r="B77" i="40"/>
  <c r="Q76" i="40"/>
  <c r="L76" i="40"/>
  <c r="B76" i="40"/>
  <c r="AE75" i="40"/>
  <c r="Q75" i="40"/>
  <c r="L75" i="40"/>
  <c r="B75" i="40"/>
  <c r="Q74" i="40"/>
  <c r="L74" i="40"/>
  <c r="B74" i="40"/>
  <c r="AE73" i="40"/>
  <c r="Q73" i="40"/>
  <c r="L73" i="40"/>
  <c r="B73" i="40"/>
  <c r="AE72" i="40"/>
  <c r="Q72" i="40"/>
  <c r="L72" i="40"/>
  <c r="B72" i="40"/>
  <c r="Q71" i="40"/>
  <c r="L71" i="40"/>
  <c r="B71" i="40"/>
  <c r="Q70" i="40"/>
  <c r="L70" i="40"/>
  <c r="B70" i="40"/>
  <c r="AE69" i="40"/>
  <c r="Q69" i="40"/>
  <c r="L69" i="40"/>
  <c r="B69" i="40"/>
  <c r="AE68" i="40"/>
  <c r="Q68" i="40"/>
  <c r="L68" i="40"/>
  <c r="B68" i="40"/>
  <c r="AE67" i="40"/>
  <c r="Q67" i="40"/>
  <c r="L67" i="40"/>
  <c r="B67" i="40"/>
  <c r="AE66" i="40"/>
  <c r="Q66" i="40"/>
  <c r="L66" i="40"/>
  <c r="B66" i="40"/>
  <c r="AE65" i="40"/>
  <c r="Q65" i="40"/>
  <c r="L65" i="40"/>
  <c r="B65" i="40"/>
  <c r="AE64" i="40"/>
  <c r="Q64" i="40"/>
  <c r="L64" i="40"/>
  <c r="B64" i="40"/>
  <c r="AE63" i="40"/>
  <c r="Q63" i="40"/>
  <c r="L63" i="40"/>
  <c r="B63" i="40"/>
  <c r="AE62" i="40"/>
  <c r="Q62" i="40"/>
  <c r="L62" i="40"/>
  <c r="B62" i="40"/>
  <c r="AE61" i="40"/>
  <c r="Q61" i="40"/>
  <c r="G61" i="40"/>
  <c r="L61" i="40" s="1"/>
  <c r="B61" i="40"/>
  <c r="AE60" i="40"/>
  <c r="Q60" i="40"/>
  <c r="L60" i="40"/>
  <c r="B60" i="40"/>
  <c r="AE59" i="40"/>
  <c r="Q59" i="40"/>
  <c r="L59" i="40"/>
  <c r="B59" i="40"/>
  <c r="AE58" i="40"/>
  <c r="Q58" i="40"/>
  <c r="L58" i="40"/>
  <c r="B58" i="40"/>
  <c r="AE57" i="40"/>
  <c r="Q57" i="40"/>
  <c r="L57" i="40"/>
  <c r="B57" i="40"/>
  <c r="AE56" i="40"/>
  <c r="Q56" i="40"/>
  <c r="L56" i="40"/>
  <c r="B56" i="40"/>
  <c r="Q55" i="40"/>
  <c r="L55" i="40"/>
  <c r="B55" i="40"/>
  <c r="Q54" i="40"/>
  <c r="L54" i="40"/>
  <c r="B54" i="40"/>
  <c r="AE53" i="40"/>
  <c r="Q53" i="40"/>
  <c r="L53" i="40"/>
  <c r="B53" i="40"/>
  <c r="AE52" i="40"/>
  <c r="Q52" i="40"/>
  <c r="L52" i="40"/>
  <c r="B52" i="40"/>
  <c r="AE51" i="40"/>
  <c r="Q51" i="40"/>
  <c r="L51" i="40"/>
  <c r="B51" i="40"/>
  <c r="AE50" i="40"/>
  <c r="Q50" i="40"/>
  <c r="L50" i="40"/>
  <c r="B50" i="40"/>
  <c r="AE49" i="40"/>
  <c r="Q49" i="40"/>
  <c r="L49" i="40"/>
  <c r="B49" i="40"/>
  <c r="AE48" i="40"/>
  <c r="Q48" i="40"/>
  <c r="L48" i="40"/>
  <c r="B48" i="40"/>
  <c r="AE47" i="40"/>
  <c r="Q47" i="40"/>
  <c r="L47" i="40"/>
  <c r="B47" i="40"/>
  <c r="AE46" i="40"/>
  <c r="Q46" i="40"/>
  <c r="L46" i="40"/>
  <c r="R46" i="40" s="1"/>
  <c r="B46" i="40"/>
  <c r="AE45" i="40"/>
  <c r="Q45" i="40"/>
  <c r="L45" i="40"/>
  <c r="B45" i="40"/>
  <c r="Q44" i="40"/>
  <c r="L44" i="40"/>
  <c r="B44" i="40"/>
  <c r="AE43" i="40"/>
  <c r="Q43" i="40"/>
  <c r="L43" i="40"/>
  <c r="B43" i="40"/>
  <c r="Q42" i="40"/>
  <c r="L42" i="40"/>
  <c r="B42" i="40"/>
  <c r="Q41" i="40"/>
  <c r="L41" i="40"/>
  <c r="R41" i="40" s="1"/>
  <c r="B41" i="40"/>
  <c r="AE40" i="40"/>
  <c r="Q40" i="40"/>
  <c r="L40" i="40"/>
  <c r="R40" i="40" s="1"/>
  <c r="B40" i="40"/>
  <c r="AE39" i="40"/>
  <c r="Q39" i="40"/>
  <c r="L39" i="40"/>
  <c r="B39" i="40"/>
  <c r="Q38" i="40"/>
  <c r="L38" i="40"/>
  <c r="B38" i="40"/>
  <c r="Q37" i="40"/>
  <c r="L37" i="40"/>
  <c r="B37" i="40"/>
  <c r="Q36" i="40"/>
  <c r="L36" i="40"/>
  <c r="B36" i="40"/>
  <c r="Q35" i="40"/>
  <c r="L35" i="40"/>
  <c r="B35" i="40"/>
  <c r="AE34" i="40"/>
  <c r="Q34" i="40"/>
  <c r="L34" i="40"/>
  <c r="B34" i="40"/>
  <c r="AE33" i="40"/>
  <c r="Q33" i="40"/>
  <c r="G33" i="40"/>
  <c r="L33" i="40" s="1"/>
  <c r="B33" i="40"/>
  <c r="AE32" i="40"/>
  <c r="Q32" i="40"/>
  <c r="J123" i="40"/>
  <c r="G32" i="40"/>
  <c r="L32" i="40" s="1"/>
  <c r="B32" i="40"/>
  <c r="Q31" i="40"/>
  <c r="L31" i="40"/>
  <c r="B31" i="40"/>
  <c r="AE30" i="40"/>
  <c r="Q30" i="40"/>
  <c r="L30" i="40"/>
  <c r="B30" i="40"/>
  <c r="AE29" i="40"/>
  <c r="Q29" i="40"/>
  <c r="L29" i="40"/>
  <c r="B29" i="40"/>
  <c r="AE28" i="40"/>
  <c r="Q28" i="40"/>
  <c r="L28" i="40"/>
  <c r="B28" i="40"/>
  <c r="AE27" i="40"/>
  <c r="Q27" i="40"/>
  <c r="L27" i="40"/>
  <c r="B27" i="40"/>
  <c r="AE26" i="40"/>
  <c r="Q26" i="40"/>
  <c r="L26" i="40"/>
  <c r="B26" i="40"/>
  <c r="AK25" i="40"/>
  <c r="AI25" i="40"/>
  <c r="AH25" i="40"/>
  <c r="Q25" i="40"/>
  <c r="L25" i="40"/>
  <c r="B25" i="40"/>
  <c r="AL24" i="40"/>
  <c r="AE24" i="40"/>
  <c r="Q24" i="40"/>
  <c r="L24" i="40"/>
  <c r="B24" i="40"/>
  <c r="AL23" i="40"/>
  <c r="Q23" i="40"/>
  <c r="L23" i="40"/>
  <c r="B23" i="40"/>
  <c r="AJ22" i="40"/>
  <c r="AL22" i="40" s="1"/>
  <c r="Q22" i="40"/>
  <c r="L22" i="40"/>
  <c r="B22" i="40"/>
  <c r="AJ21" i="40"/>
  <c r="AL21" i="40" s="1"/>
  <c r="AE21" i="40"/>
  <c r="Q21" i="40"/>
  <c r="L21" i="40"/>
  <c r="B21" i="40"/>
  <c r="AL20" i="40"/>
  <c r="Q20" i="40"/>
  <c r="L20" i="40"/>
  <c r="B20" i="40"/>
  <c r="AL19" i="40"/>
  <c r="AE19" i="40"/>
  <c r="Q19" i="40"/>
  <c r="L19" i="40"/>
  <c r="B19" i="40"/>
  <c r="AL18" i="40"/>
  <c r="AE18" i="40"/>
  <c r="Q18" i="40"/>
  <c r="L18" i="40"/>
  <c r="B18" i="40"/>
  <c r="AL17" i="40"/>
  <c r="AE17" i="40"/>
  <c r="Q17" i="40"/>
  <c r="L17" i="40"/>
  <c r="B17" i="40"/>
  <c r="AE16" i="40"/>
  <c r="Q16" i="40"/>
  <c r="L16" i="40"/>
  <c r="B16" i="40"/>
  <c r="AE15" i="40"/>
  <c r="Q15" i="40"/>
  <c r="B15" i="40"/>
  <c r="Q14" i="40"/>
  <c r="L14" i="40"/>
  <c r="B14" i="40"/>
  <c r="Q13" i="40"/>
  <c r="L13" i="40"/>
  <c r="B13" i="40"/>
  <c r="AE12" i="40"/>
  <c r="Q12" i="40"/>
  <c r="L12" i="40"/>
  <c r="B12" i="40"/>
  <c r="AE11" i="40"/>
  <c r="Q11" i="40"/>
  <c r="L11" i="40"/>
  <c r="B11" i="40"/>
  <c r="AE10" i="40"/>
  <c r="Q10" i="40"/>
  <c r="L10" i="40"/>
  <c r="B10" i="40"/>
  <c r="AE9" i="40"/>
  <c r="Q9" i="40"/>
  <c r="L9" i="40"/>
  <c r="B9" i="40"/>
  <c r="AE8" i="40"/>
  <c r="Q8" i="40"/>
  <c r="L8" i="40"/>
  <c r="R8" i="40" s="1"/>
  <c r="B8" i="40"/>
  <c r="Q7" i="40"/>
  <c r="L7" i="40"/>
  <c r="B7" i="40"/>
  <c r="AE6" i="40"/>
  <c r="Q6" i="40"/>
  <c r="L6" i="40"/>
  <c r="B6" i="40"/>
  <c r="Q5" i="40"/>
  <c r="L5" i="40"/>
  <c r="B5" i="40"/>
  <c r="R96" i="40" l="1"/>
  <c r="S96" i="40" s="1"/>
  <c r="R24" i="40"/>
  <c r="R32" i="40"/>
  <c r="R48" i="40"/>
  <c r="R55" i="40"/>
  <c r="R61" i="40"/>
  <c r="S61" i="40" s="1"/>
  <c r="R78" i="40"/>
  <c r="S78" i="40" s="1"/>
  <c r="R23" i="40"/>
  <c r="R18" i="40"/>
  <c r="R22" i="40"/>
  <c r="R94" i="40"/>
  <c r="S94" i="40" s="1"/>
  <c r="AE95" i="40"/>
  <c r="AE93" i="40"/>
  <c r="AE119" i="40"/>
  <c r="AE121" i="40"/>
  <c r="AE36" i="40"/>
  <c r="AE13" i="40"/>
  <c r="AE44" i="40"/>
  <c r="AE84" i="40"/>
  <c r="AE42" i="40"/>
  <c r="Z123" i="40"/>
  <c r="AE31" i="40"/>
  <c r="AE86" i="40"/>
  <c r="AE79" i="40"/>
  <c r="AE41" i="40"/>
  <c r="AE91" i="40"/>
  <c r="AE99" i="40"/>
  <c r="AE20" i="40"/>
  <c r="AE38" i="40"/>
  <c r="R31" i="40"/>
  <c r="R34" i="40"/>
  <c r="R56" i="40"/>
  <c r="R57" i="40"/>
  <c r="S57" i="40" s="1"/>
  <c r="W57" i="40" s="1"/>
  <c r="R58" i="40"/>
  <c r="R77" i="40"/>
  <c r="S77" i="40" s="1"/>
  <c r="R85" i="40"/>
  <c r="S85" i="40" s="1"/>
  <c r="W85" i="40" s="1"/>
  <c r="R88" i="40"/>
  <c r="R89" i="40"/>
  <c r="R92" i="40"/>
  <c r="R37" i="40"/>
  <c r="R39" i="40"/>
  <c r="R45" i="40"/>
  <c r="R102" i="40"/>
  <c r="R104" i="40"/>
  <c r="R107" i="40"/>
  <c r="R109" i="40"/>
  <c r="R110" i="40"/>
  <c r="R114" i="40"/>
  <c r="R14" i="40"/>
  <c r="R6" i="40"/>
  <c r="R7" i="40"/>
  <c r="R10" i="40"/>
  <c r="R42" i="40"/>
  <c r="R52" i="40"/>
  <c r="R75" i="40"/>
  <c r="R76" i="40"/>
  <c r="S76" i="40" s="1"/>
  <c r="R84" i="40"/>
  <c r="S84" i="40" s="1"/>
  <c r="R119" i="40"/>
  <c r="R121" i="40"/>
  <c r="R35" i="40"/>
  <c r="S35" i="40" s="1"/>
  <c r="W35" i="40" s="1"/>
  <c r="R43" i="40"/>
  <c r="S43" i="40" s="1"/>
  <c r="W43" i="40" s="1"/>
  <c r="R47" i="40"/>
  <c r="R97" i="40"/>
  <c r="S97" i="40" s="1"/>
  <c r="AL25" i="40"/>
  <c r="R26" i="40"/>
  <c r="S26" i="40" s="1"/>
  <c r="W26" i="40" s="1"/>
  <c r="R27" i="40"/>
  <c r="R28" i="40"/>
  <c r="R120" i="40"/>
  <c r="S120" i="40" s="1"/>
  <c r="R122" i="40"/>
  <c r="R16" i="40"/>
  <c r="R21" i="40"/>
  <c r="S21" i="40" s="1"/>
  <c r="W21" i="40" s="1"/>
  <c r="AE25" i="40"/>
  <c r="R63" i="40"/>
  <c r="S63" i="40" s="1"/>
  <c r="R65" i="40"/>
  <c r="S65" i="40" s="1"/>
  <c r="R67" i="40"/>
  <c r="S67" i="40" s="1"/>
  <c r="R69" i="40"/>
  <c r="S69" i="40" s="1"/>
  <c r="AE70" i="40"/>
  <c r="R73" i="40"/>
  <c r="R74" i="40"/>
  <c r="S74" i="40" s="1"/>
  <c r="AE80" i="40"/>
  <c r="R87" i="40"/>
  <c r="R91" i="40"/>
  <c r="R93" i="40"/>
  <c r="R95" i="40"/>
  <c r="R98" i="40"/>
  <c r="AE100" i="40"/>
  <c r="R101" i="40"/>
  <c r="AE102" i="40"/>
  <c r="R103" i="40"/>
  <c r="AE104" i="40"/>
  <c r="R105" i="40"/>
  <c r="R106" i="40"/>
  <c r="AE107" i="40"/>
  <c r="R108" i="40"/>
  <c r="AE110" i="40"/>
  <c r="R111" i="40"/>
  <c r="R112" i="40"/>
  <c r="R113" i="40"/>
  <c r="AE114" i="40"/>
  <c r="AE7" i="40"/>
  <c r="R11" i="40"/>
  <c r="R12" i="40"/>
  <c r="R13" i="40"/>
  <c r="S13" i="40" s="1"/>
  <c r="W13" i="40" s="1"/>
  <c r="R17" i="40"/>
  <c r="AE22" i="40"/>
  <c r="R29" i="40"/>
  <c r="R30" i="40"/>
  <c r="S30" i="40" s="1"/>
  <c r="W30" i="40" s="1"/>
  <c r="AE35" i="40"/>
  <c r="R36" i="40"/>
  <c r="S36" i="40" s="1"/>
  <c r="W36" i="40" s="1"/>
  <c r="AE74" i="40"/>
  <c r="AE76" i="40"/>
  <c r="R80" i="40"/>
  <c r="S80" i="40" s="1"/>
  <c r="R86" i="40"/>
  <c r="AE87" i="40"/>
  <c r="R100" i="40"/>
  <c r="AE101" i="40"/>
  <c r="AE103" i="40"/>
  <c r="AE106" i="40"/>
  <c r="AE108" i="40"/>
  <c r="AE113" i="40"/>
  <c r="R9" i="40"/>
  <c r="S9" i="40" s="1"/>
  <c r="W9" i="40" s="1"/>
  <c r="AE14" i="40"/>
  <c r="K123" i="40"/>
  <c r="R19" i="40"/>
  <c r="R20" i="40"/>
  <c r="AJ25" i="40"/>
  <c r="R25" i="40"/>
  <c r="S25" i="40" s="1"/>
  <c r="W25" i="40" s="1"/>
  <c r="R33" i="40"/>
  <c r="AE37" i="40"/>
  <c r="R38" i="40"/>
  <c r="S38" i="40" s="1"/>
  <c r="W38" i="40" s="1"/>
  <c r="R44" i="40"/>
  <c r="S44" i="40" s="1"/>
  <c r="W44" i="40" s="1"/>
  <c r="R49" i="40"/>
  <c r="R50" i="40"/>
  <c r="R51" i="40"/>
  <c r="S51" i="40" s="1"/>
  <c r="W51" i="40" s="1"/>
  <c r="R53" i="40"/>
  <c r="R54" i="40"/>
  <c r="R59" i="40"/>
  <c r="S59" i="40" s="1"/>
  <c r="W59" i="40" s="1"/>
  <c r="R60" i="40"/>
  <c r="R71" i="40"/>
  <c r="S71" i="40" s="1"/>
  <c r="W71" i="40" s="1"/>
  <c r="AE77" i="40"/>
  <c r="AE90" i="40"/>
  <c r="AE92" i="40"/>
  <c r="AE120" i="40"/>
  <c r="AE122" i="40"/>
  <c r="S6" i="40"/>
  <c r="W6" i="40" s="1"/>
  <c r="S19" i="40"/>
  <c r="W19" i="40" s="1"/>
  <c r="S16" i="40"/>
  <c r="W16" i="40" s="1"/>
  <c r="S11" i="40"/>
  <c r="W11" i="40" s="1"/>
  <c r="S12" i="40"/>
  <c r="W12" i="40" s="1"/>
  <c r="S17" i="40"/>
  <c r="W17" i="40" s="1"/>
  <c r="S23" i="40"/>
  <c r="W23" i="40" s="1"/>
  <c r="S27" i="40"/>
  <c r="W27" i="40" s="1"/>
  <c r="S28" i="40"/>
  <c r="W28" i="40" s="1"/>
  <c r="S29" i="40"/>
  <c r="W29" i="40" s="1"/>
  <c r="S42" i="40"/>
  <c r="W42" i="40" s="1"/>
  <c r="S75" i="40"/>
  <c r="W75" i="40" s="1"/>
  <c r="S31" i="40"/>
  <c r="W31" i="40" s="1"/>
  <c r="S56" i="40"/>
  <c r="W56" i="40" s="1"/>
  <c r="S58" i="40"/>
  <c r="W58" i="40" s="1"/>
  <c r="S86" i="40"/>
  <c r="W86" i="40" s="1"/>
  <c r="S32" i="40"/>
  <c r="W32" i="40" s="1"/>
  <c r="S33" i="40"/>
  <c r="W33" i="40" s="1"/>
  <c r="S49" i="40"/>
  <c r="W49" i="40" s="1"/>
  <c r="S50" i="40"/>
  <c r="W50" i="40" s="1"/>
  <c r="S52" i="40"/>
  <c r="W52" i="40" s="1"/>
  <c r="S54" i="40"/>
  <c r="W54" i="40" s="1"/>
  <c r="S20" i="40"/>
  <c r="W20" i="40" s="1"/>
  <c r="AH7" i="40"/>
  <c r="AH9" i="40"/>
  <c r="AE23" i="40"/>
  <c r="W61" i="40"/>
  <c r="W63" i="40"/>
  <c r="W65" i="40"/>
  <c r="W67" i="40"/>
  <c r="W69" i="40"/>
  <c r="AE71" i="40"/>
  <c r="R72" i="40"/>
  <c r="W77" i="40"/>
  <c r="S89" i="40"/>
  <c r="W89" i="40" s="1"/>
  <c r="R90" i="40"/>
  <c r="S92" i="40"/>
  <c r="W92" i="40" s="1"/>
  <c r="S119" i="40"/>
  <c r="W119" i="40" s="1"/>
  <c r="S122" i="40"/>
  <c r="W122" i="40" s="1"/>
  <c r="S100" i="40"/>
  <c r="W100" i="40" s="1"/>
  <c r="Q123" i="40"/>
  <c r="AA123" i="40"/>
  <c r="S8" i="40"/>
  <c r="W8" i="40" s="1"/>
  <c r="AH8" i="40"/>
  <c r="S14" i="40"/>
  <c r="W14" i="40" s="1"/>
  <c r="S34" i="40"/>
  <c r="W34" i="40" s="1"/>
  <c r="S37" i="40"/>
  <c r="W37" i="40" s="1"/>
  <c r="S39" i="40"/>
  <c r="W39" i="40" s="1"/>
  <c r="S40" i="40"/>
  <c r="W40" i="40" s="1"/>
  <c r="S41" i="40"/>
  <c r="W41" i="40" s="1"/>
  <c r="S45" i="40"/>
  <c r="W45" i="40" s="1"/>
  <c r="S46" i="40"/>
  <c r="W46" i="40" s="1"/>
  <c r="S47" i="40"/>
  <c r="W47" i="40" s="1"/>
  <c r="S48" i="40"/>
  <c r="W48" i="40" s="1"/>
  <c r="S55" i="40"/>
  <c r="W55" i="40" s="1"/>
  <c r="W74" i="40"/>
  <c r="W78" i="40"/>
  <c r="S88" i="40"/>
  <c r="W88" i="40" s="1"/>
  <c r="S102" i="40"/>
  <c r="W102" i="40" s="1"/>
  <c r="S104" i="40"/>
  <c r="W104" i="40" s="1"/>
  <c r="S107" i="40"/>
  <c r="W107" i="40" s="1"/>
  <c r="S109" i="40"/>
  <c r="W109" i="40" s="1"/>
  <c r="S110" i="40"/>
  <c r="W110" i="40" s="1"/>
  <c r="S114" i="40"/>
  <c r="W114" i="40" s="1"/>
  <c r="S121" i="40"/>
  <c r="W121" i="40" s="1"/>
  <c r="Y123" i="40"/>
  <c r="S7" i="40"/>
  <c r="W7" i="40" s="1"/>
  <c r="S10" i="40"/>
  <c r="W10" i="40" s="1"/>
  <c r="L15" i="40"/>
  <c r="R15" i="40" s="1"/>
  <c r="S18" i="40"/>
  <c r="W18" i="40" s="1"/>
  <c r="S22" i="40"/>
  <c r="W22" i="40" s="1"/>
  <c r="S24" i="40"/>
  <c r="W24" i="40" s="1"/>
  <c r="R5" i="40"/>
  <c r="AE5" i="40"/>
  <c r="R62" i="40"/>
  <c r="R64" i="40"/>
  <c r="R66" i="40"/>
  <c r="R68" i="40"/>
  <c r="R70" i="40"/>
  <c r="S73" i="40"/>
  <c r="W73" i="40" s="1"/>
  <c r="W76" i="40"/>
  <c r="R79" i="40"/>
  <c r="W80" i="40"/>
  <c r="S87" i="40"/>
  <c r="W87" i="40" s="1"/>
  <c r="S91" i="40"/>
  <c r="W91" i="40" s="1"/>
  <c r="S93" i="40"/>
  <c r="W93" i="40" s="1"/>
  <c r="S95" i="40"/>
  <c r="W95" i="40" s="1"/>
  <c r="S98" i="40"/>
  <c r="W98" i="40" s="1"/>
  <c r="S101" i="40"/>
  <c r="W101" i="40" s="1"/>
  <c r="S103" i="40"/>
  <c r="W103" i="40" s="1"/>
  <c r="S105" i="40"/>
  <c r="W105" i="40" s="1"/>
  <c r="S106" i="40"/>
  <c r="W106" i="40" s="1"/>
  <c r="S108" i="40"/>
  <c r="W108" i="40" s="1"/>
  <c r="S111" i="40"/>
  <c r="W111" i="40" s="1"/>
  <c r="S112" i="40"/>
  <c r="W112" i="40" s="1"/>
  <c r="S113" i="40"/>
  <c r="W113" i="40" s="1"/>
  <c r="W94" i="40"/>
  <c r="W96" i="40"/>
  <c r="W97" i="40"/>
  <c r="W99" i="40"/>
  <c r="W120" i="40"/>
  <c r="W84" i="40" l="1"/>
  <c r="S53" i="40"/>
  <c r="W53" i="40" s="1"/>
  <c r="AI7" i="40"/>
  <c r="S60" i="40"/>
  <c r="W60" i="40" s="1"/>
  <c r="S66" i="40"/>
  <c r="W66" i="40" s="1"/>
  <c r="R123" i="40"/>
  <c r="S5" i="40"/>
  <c r="W5" i="40" s="1"/>
  <c r="AH6" i="40"/>
  <c r="AH10" i="40" s="1"/>
  <c r="S70" i="40"/>
  <c r="W70" i="40" s="1"/>
  <c r="S62" i="40"/>
  <c r="W62" i="40"/>
  <c r="S15" i="40"/>
  <c r="W15" i="40" s="1"/>
  <c r="S64" i="40"/>
  <c r="W64" i="40" s="1"/>
  <c r="S90" i="40"/>
  <c r="W90" i="40" s="1"/>
  <c r="S72" i="40"/>
  <c r="W72" i="40" s="1"/>
  <c r="L123" i="40"/>
  <c r="AN30" i="40"/>
  <c r="S79" i="40"/>
  <c r="W79" i="40" s="1"/>
  <c r="S68" i="40"/>
  <c r="W68" i="40" s="1"/>
  <c r="AE123" i="40"/>
  <c r="AN31" i="40"/>
  <c r="AI9" i="40" l="1"/>
  <c r="AI8" i="40"/>
  <c r="AN32" i="40"/>
  <c r="S123" i="40"/>
  <c r="W123" i="40"/>
  <c r="AI6" i="40"/>
  <c r="AI10" i="40" l="1"/>
  <c r="G50" i="36" l="1"/>
  <c r="H50" i="36"/>
  <c r="I50" i="36"/>
  <c r="J50" i="36"/>
  <c r="K50" i="36"/>
  <c r="L50" i="36"/>
  <c r="M50" i="36"/>
  <c r="N50" i="36"/>
  <c r="O50" i="36"/>
  <c r="E50" i="36" l="1"/>
  <c r="O45" i="36" l="1"/>
  <c r="N45" i="36"/>
  <c r="M45" i="36"/>
  <c r="L45" i="36"/>
  <c r="K45" i="36"/>
  <c r="J45" i="36"/>
  <c r="I45" i="36"/>
  <c r="H45" i="36"/>
  <c r="G45" i="36"/>
  <c r="O41" i="36"/>
  <c r="N41" i="36"/>
  <c r="M41" i="36"/>
  <c r="L41" i="36"/>
  <c r="K41" i="36"/>
  <c r="J41" i="36"/>
  <c r="I41" i="36"/>
  <c r="H41" i="36"/>
  <c r="G41" i="36"/>
  <c r="O37" i="36"/>
  <c r="N37" i="36"/>
  <c r="M37" i="36"/>
  <c r="L37" i="36"/>
  <c r="K37" i="36"/>
  <c r="J37" i="36"/>
  <c r="I37" i="36"/>
  <c r="H37" i="36"/>
  <c r="G37" i="36"/>
  <c r="O33" i="36"/>
  <c r="N33" i="36"/>
  <c r="M33" i="36"/>
  <c r="L33" i="36"/>
  <c r="K33" i="36"/>
  <c r="J33" i="36"/>
  <c r="I33" i="36"/>
  <c r="H33" i="36"/>
  <c r="G33" i="36"/>
  <c r="D50" i="36" l="1"/>
  <c r="G51" i="36"/>
  <c r="I51" i="36"/>
  <c r="M51" i="36"/>
  <c r="H51" i="36"/>
  <c r="J51" i="36"/>
  <c r="N51" i="36"/>
  <c r="K51" i="36"/>
  <c r="O51" i="36"/>
  <c r="L51" i="36"/>
  <c r="P46" i="36" l="1"/>
  <c r="P39" i="36"/>
  <c r="P49" i="36"/>
  <c r="P48" i="36"/>
  <c r="P30" i="36"/>
  <c r="P32" i="36"/>
  <c r="P47" i="36"/>
  <c r="P50" i="36" l="1"/>
  <c r="F50" i="36"/>
  <c r="P31" i="36"/>
  <c r="P33" i="36" s="1"/>
  <c r="P38" i="36"/>
  <c r="P36" i="36"/>
  <c r="P35" i="36"/>
  <c r="P34" i="36"/>
  <c r="P42" i="36"/>
  <c r="P40" i="36"/>
  <c r="P44" i="36"/>
  <c r="P43" i="36"/>
  <c r="P45" i="36" l="1"/>
  <c r="P41" i="36"/>
  <c r="P37" i="36"/>
  <c r="F45" i="36"/>
  <c r="P51" i="36" l="1"/>
  <c r="F37" i="36"/>
  <c r="F41" i="36"/>
  <c r="F33" i="36"/>
  <c r="F51" i="36" l="1"/>
  <c r="F23" i="36" l="1"/>
  <c r="G23" i="36"/>
  <c r="H23" i="36"/>
  <c r="I23" i="36"/>
  <c r="J23" i="36"/>
  <c r="K23" i="36"/>
  <c r="L23" i="36"/>
  <c r="M23" i="36"/>
  <c r="N23" i="36"/>
  <c r="O23" i="36"/>
  <c r="F18" i="36"/>
  <c r="G18" i="36"/>
  <c r="H18" i="36"/>
  <c r="I18" i="36"/>
  <c r="J18" i="36"/>
  <c r="K18" i="36"/>
  <c r="L18" i="36"/>
  <c r="M18" i="36"/>
  <c r="N18" i="36"/>
  <c r="O18" i="36"/>
  <c r="F14" i="36"/>
  <c r="G14" i="36"/>
  <c r="H14" i="36"/>
  <c r="I14" i="36"/>
  <c r="J14" i="36"/>
  <c r="K14" i="36"/>
  <c r="L14" i="36"/>
  <c r="M14" i="36"/>
  <c r="N14" i="36"/>
  <c r="O14" i="36"/>
  <c r="F10" i="36"/>
  <c r="G10" i="36"/>
  <c r="H10" i="36"/>
  <c r="I10" i="36"/>
  <c r="J10" i="36"/>
  <c r="K10" i="36"/>
  <c r="L10" i="36"/>
  <c r="M10" i="36"/>
  <c r="N10" i="36"/>
  <c r="O10" i="36"/>
  <c r="F6" i="36"/>
  <c r="G6" i="36"/>
  <c r="H6" i="36"/>
  <c r="I6" i="36"/>
  <c r="J6" i="36"/>
  <c r="K6" i="36"/>
  <c r="L6" i="36"/>
  <c r="M6" i="36"/>
  <c r="N6" i="36"/>
  <c r="O6" i="36"/>
  <c r="N24" i="36" l="1"/>
  <c r="J24" i="36"/>
  <c r="M24" i="36"/>
  <c r="I24" i="36"/>
  <c r="L24" i="36"/>
  <c r="H24" i="36"/>
  <c r="O24" i="36"/>
  <c r="K24" i="36"/>
  <c r="G24" i="36"/>
  <c r="F24" i="36"/>
  <c r="E45" i="36" l="1"/>
  <c r="E14" i="36" l="1"/>
  <c r="E6" i="36"/>
  <c r="E10" i="36"/>
  <c r="E23" i="36"/>
  <c r="E18" i="36"/>
  <c r="E41" i="36"/>
  <c r="E33" i="36"/>
  <c r="E37" i="36"/>
  <c r="E24" i="36" l="1"/>
  <c r="E51" i="36"/>
  <c r="P3" i="36" l="1"/>
  <c r="P11" i="36" l="1"/>
  <c r="P22" i="36"/>
  <c r="P20" i="36"/>
  <c r="P8" i="36"/>
  <c r="P21" i="36"/>
  <c r="P13" i="36"/>
  <c r="P19" i="36"/>
  <c r="P4" i="36"/>
  <c r="D33" i="36"/>
  <c r="P17" i="36"/>
  <c r="P12" i="36"/>
  <c r="P15" i="36"/>
  <c r="P9" i="36"/>
  <c r="P16" i="36"/>
  <c r="P7" i="36"/>
  <c r="D37" i="36"/>
  <c r="P5" i="36"/>
  <c r="P10" i="36" l="1"/>
  <c r="P23" i="36"/>
  <c r="P6" i="36"/>
  <c r="P14" i="36"/>
  <c r="P18" i="36"/>
  <c r="D23" i="36"/>
  <c r="D14" i="36"/>
  <c r="D10" i="36"/>
  <c r="D6" i="36"/>
  <c r="D18" i="36"/>
  <c r="D45" i="36"/>
  <c r="D41" i="36"/>
  <c r="P24" i="36" l="1"/>
  <c r="D24" i="36"/>
  <c r="D51" i="36"/>
</calcChain>
</file>

<file path=xl/comments1.xml><?xml version="1.0" encoding="utf-8"?>
<comments xmlns="http://schemas.openxmlformats.org/spreadsheetml/2006/main">
  <authors>
    <author>作者</author>
  </authors>
  <commentList>
    <comment ref="W5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6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7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8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9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0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1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V1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user:生育补贴
</t>
        </r>
      </text>
    </comment>
    <comment ref="W12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3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4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5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6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7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8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19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20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  <comment ref="W21" authorId="0">
      <text>
        <r>
          <rPr>
            <sz val="9"/>
            <rFont val="宋体"/>
            <family val="3"/>
            <charset val="134"/>
          </rPr>
          <t>无需输入，自动出数。</t>
        </r>
      </text>
    </comment>
  </commentList>
</comments>
</file>

<file path=xl/sharedStrings.xml><?xml version="1.0" encoding="utf-8"?>
<sst xmlns="http://schemas.openxmlformats.org/spreadsheetml/2006/main" count="453" uniqueCount="110">
  <si>
    <t>研发部</t>
  </si>
  <si>
    <t>姓名</t>
  </si>
  <si>
    <t>单位：元</t>
    <phoneticPr fontId="9" type="noConversion"/>
  </si>
  <si>
    <t>代缴部分</t>
    <phoneticPr fontId="9" type="noConversion"/>
  </si>
  <si>
    <t>税前工资</t>
    <phoneticPr fontId="9" type="noConversion"/>
  </si>
  <si>
    <t>代缴个税</t>
    <phoneticPr fontId="9" type="noConversion"/>
  </si>
  <si>
    <t>实发工资</t>
    <phoneticPr fontId="9" type="noConversion"/>
  </si>
  <si>
    <t>养老保险</t>
    <phoneticPr fontId="9" type="noConversion"/>
  </si>
  <si>
    <t>医疗保险</t>
    <phoneticPr fontId="9" type="noConversion"/>
  </si>
  <si>
    <t>失业保险</t>
    <phoneticPr fontId="9" type="noConversion"/>
  </si>
  <si>
    <t>住房公积</t>
    <phoneticPr fontId="9" type="noConversion"/>
  </si>
  <si>
    <t>月份</t>
    <phoneticPr fontId="2" type="noConversion"/>
  </si>
  <si>
    <t>匹配</t>
    <phoneticPr fontId="2" type="noConversion"/>
  </si>
  <si>
    <t>部门</t>
    <phoneticPr fontId="2" type="noConversion"/>
  </si>
  <si>
    <t>合计</t>
    <phoneticPr fontId="2" type="noConversion"/>
  </si>
  <si>
    <t>小计</t>
    <phoneticPr fontId="2" type="noConversion"/>
  </si>
  <si>
    <t>财务部</t>
  </si>
  <si>
    <t>采购部</t>
  </si>
  <si>
    <t>企划部</t>
  </si>
  <si>
    <t>总经办</t>
  </si>
  <si>
    <t>管理费用</t>
  </si>
  <si>
    <t>直接人工</t>
  </si>
  <si>
    <t>行政部</t>
  </si>
  <si>
    <t>营销部</t>
  </si>
  <si>
    <t>生产部</t>
  </si>
  <si>
    <t>费用分类</t>
    <phoneticPr fontId="2" type="noConversion"/>
  </si>
  <si>
    <t>销售费用</t>
  </si>
  <si>
    <t>基本工资</t>
    <phoneticPr fontId="2" type="noConversion"/>
  </si>
  <si>
    <t>应发工资</t>
    <phoneticPr fontId="2" type="noConversion"/>
  </si>
  <si>
    <t>浮动工资</t>
    <phoneticPr fontId="2" type="noConversion"/>
  </si>
  <si>
    <t>加班工资</t>
    <phoneticPr fontId="2" type="noConversion"/>
  </si>
  <si>
    <t>迟到早退请假扣除</t>
    <phoneticPr fontId="2" type="noConversion"/>
  </si>
  <si>
    <t>项目</t>
    <phoneticPr fontId="9" type="noConversion"/>
  </si>
  <si>
    <t>研发费用</t>
  </si>
  <si>
    <t>总额</t>
    <phoneticPr fontId="9" type="noConversion"/>
  </si>
  <si>
    <t>福利补贴</t>
    <phoneticPr fontId="2" type="noConversion"/>
  </si>
  <si>
    <t>2016年研发项目项目组成员情况表</t>
    <phoneticPr fontId="3" type="noConversion"/>
  </si>
  <si>
    <t>编号</t>
    <phoneticPr fontId="3" type="noConversion"/>
  </si>
  <si>
    <t>项目名称</t>
    <phoneticPr fontId="3" type="noConversion"/>
  </si>
  <si>
    <t>姓名</t>
    <phoneticPr fontId="3" type="noConversion"/>
  </si>
  <si>
    <t>性别</t>
    <phoneticPr fontId="3" type="noConversion"/>
  </si>
  <si>
    <t>学历</t>
    <phoneticPr fontId="3" type="noConversion"/>
  </si>
  <si>
    <t>职称</t>
    <phoneticPr fontId="3" type="noConversion"/>
  </si>
  <si>
    <t>职务</t>
    <phoneticPr fontId="3" type="noConversion"/>
  </si>
  <si>
    <t>岗位</t>
    <phoneticPr fontId="3" type="noConversion"/>
  </si>
  <si>
    <t>研究任务及分工</t>
    <phoneticPr fontId="3" type="noConversion"/>
  </si>
  <si>
    <t>RD01</t>
    <phoneticPr fontId="3" type="noConversion"/>
  </si>
  <si>
    <t>男</t>
    <phoneticPr fontId="3" type="noConversion"/>
  </si>
  <si>
    <t>大专</t>
    <phoneticPr fontId="3" type="noConversion"/>
  </si>
  <si>
    <t>中级</t>
    <phoneticPr fontId="3" type="noConversion"/>
  </si>
  <si>
    <t>研发工程师</t>
    <phoneticPr fontId="3" type="noConversion"/>
  </si>
  <si>
    <t>产品开发</t>
    <phoneticPr fontId="3" type="noConversion"/>
  </si>
  <si>
    <t>负责系统、数据库设计，编写设计文档；
负责项目源代码的编写、组织评审；负责硬件的研发工作；</t>
    <phoneticPr fontId="3" type="noConversion"/>
  </si>
  <si>
    <t>男</t>
    <phoneticPr fontId="3" type="noConversion"/>
  </si>
  <si>
    <t>大专</t>
    <phoneticPr fontId="3" type="noConversion"/>
  </si>
  <si>
    <t>负责市场需求调研，拟写需求规格说明书；
完成项目的单元测试和集成测试，提交系统测试报告。</t>
    <phoneticPr fontId="3" type="noConversion"/>
  </si>
  <si>
    <t>本科</t>
    <phoneticPr fontId="3" type="noConversion"/>
  </si>
  <si>
    <t>项目的现场安装联调试用，提交项目的联调报告。</t>
    <phoneticPr fontId="3" type="noConversion"/>
  </si>
  <si>
    <t>RD02</t>
    <phoneticPr fontId="3" type="noConversion"/>
  </si>
  <si>
    <t xml:space="preserve">男 </t>
    <phoneticPr fontId="3" type="noConversion"/>
  </si>
  <si>
    <t>初级</t>
    <phoneticPr fontId="3" type="noConversion"/>
  </si>
  <si>
    <t>RD03</t>
    <phoneticPr fontId="3" type="noConversion"/>
  </si>
  <si>
    <t>RD04</t>
    <phoneticPr fontId="3" type="noConversion"/>
  </si>
  <si>
    <t>女</t>
    <phoneticPr fontId="3" type="noConversion"/>
  </si>
  <si>
    <t>RD05</t>
    <phoneticPr fontId="3" type="noConversion"/>
  </si>
  <si>
    <t>1月</t>
    <phoneticPr fontId="2" type="noConversion"/>
  </si>
  <si>
    <t>合计</t>
    <phoneticPr fontId="2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</si>
  <si>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</si>
  <si>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</si>
  <si>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</si>
  <si>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</si>
  <si>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</si>
  <si>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</si>
  <si>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</si>
  <si>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</si>
  <si>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</si>
  <si>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</si>
  <si>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</si>
  <si>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应发数</t>
    <phoneticPr fontId="2" type="noConversion"/>
  </si>
  <si>
    <t>总计</t>
    <phoneticPr fontId="2" type="noConversion"/>
  </si>
  <si>
    <t>姓名</t>
    <phoneticPr fontId="2" type="noConversion"/>
  </si>
  <si>
    <t>其他</t>
    <phoneticPr fontId="2" type="noConversion"/>
  </si>
  <si>
    <t>实发数</t>
    <phoneticPr fontId="2" type="noConversion"/>
  </si>
  <si>
    <t>备注</t>
    <phoneticPr fontId="9" type="noConversion"/>
  </si>
  <si>
    <t>养老保险</t>
  </si>
  <si>
    <t>医疗保险</t>
  </si>
  <si>
    <t>失业保险</t>
  </si>
  <si>
    <t>住房公积</t>
  </si>
  <si>
    <t>小计</t>
    <phoneticPr fontId="2" type="noConversion"/>
  </si>
  <si>
    <t>序号</t>
    <phoneticPr fontId="9" type="noConversion"/>
  </si>
  <si>
    <t>分类</t>
    <phoneticPr fontId="2" type="noConversion"/>
  </si>
  <si>
    <t>研发费用</t>
    <phoneticPr fontId="2" type="noConversion"/>
  </si>
  <si>
    <t>管理费用</t>
    <phoneticPr fontId="2" type="noConversion"/>
  </si>
  <si>
    <t>3蔡冬冬</t>
  </si>
  <si>
    <t>3戴思虹</t>
  </si>
  <si>
    <t>3黄和忠</t>
  </si>
  <si>
    <t>3蔡毅红</t>
  </si>
  <si>
    <t>工伤</t>
    <phoneticPr fontId="2" type="noConversion"/>
  </si>
  <si>
    <t>生育</t>
    <phoneticPr fontId="2" type="noConversion"/>
  </si>
  <si>
    <t>请假期间公司代付(收回)</t>
    <phoneticPr fontId="9" type="noConversion"/>
  </si>
  <si>
    <t>请假期间公司代付(未收回)</t>
    <phoneticPr fontId="9" type="noConversion"/>
  </si>
  <si>
    <t>请假期间公司代付五险一金未收回明细</t>
    <phoneticPr fontId="2" type="noConversion"/>
  </si>
  <si>
    <t>五险一金公司承担部分</t>
    <phoneticPr fontId="2" type="noConversion"/>
  </si>
  <si>
    <t>五险一金企业承担部分</t>
    <phoneticPr fontId="2" type="noConversion"/>
  </si>
  <si>
    <t>3郑小如</t>
  </si>
  <si>
    <t>3任三香</t>
  </si>
  <si>
    <t>3庄建雄</t>
  </si>
  <si>
    <t>2016年研发项目组成员工资明细表</t>
    <phoneticPr fontId="2" type="noConversion"/>
  </si>
  <si>
    <t>2016年研发项目组成员五险一金（公司承担部分）</t>
    <phoneticPr fontId="2" type="noConversion"/>
  </si>
  <si>
    <t>xxxxxxxxx有限公司工资表 1月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</si>
</sst>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-* #,##0_-;\-* #,##0_-;_-* &quot;-&quot;_-;_-@_-"/>
    <numFmt numFmtId="177" formatCode="0.00_ "/>
    <numFmt numFmtId="178" formatCode="_-* #,##0.00_-;\-* #,##0.00_-;_-* &quot;-&quot;_-;_-@_-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2"/>
      <scheme val="minor"/>
    </font>
    <font>
      <b/>
      <sz val="20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76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38">
    <xf numFmtId="0" fontId="0" fillId="0" borderId="0" xfId="0"/>
    <xf numFmtId="177" fontId="6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176" fontId="6" fillId="0" borderId="1" xfId="1" applyFont="1" applyFill="1" applyBorder="1" applyAlignment="1">
      <alignment horizontal="right" vertical="center"/>
    </xf>
    <xf numFmtId="176" fontId="11" fillId="0" borderId="0" xfId="1" applyFont="1" applyFill="1" applyAlignment="1">
      <alignment vertical="center"/>
    </xf>
    <xf numFmtId="178" fontId="6" fillId="0" borderId="1" xfId="1" applyNumberFormat="1" applyFont="1" applyFill="1" applyBorder="1" applyAlignment="1">
      <alignment horizontal="right" vertical="center"/>
    </xf>
    <xf numFmtId="178" fontId="11" fillId="0" borderId="0" xfId="1" applyNumberFormat="1" applyFont="1" applyFill="1" applyAlignment="1">
      <alignment vertical="center"/>
    </xf>
    <xf numFmtId="0" fontId="0" fillId="0" borderId="1" xfId="0" applyBorder="1"/>
    <xf numFmtId="43" fontId="6" fillId="0" borderId="1" xfId="3" applyFont="1" applyFill="1" applyBorder="1" applyAlignment="1">
      <alignment horizontal="right" vertical="center"/>
    </xf>
    <xf numFmtId="43" fontId="11" fillId="0" borderId="0" xfId="3" applyFont="1" applyFill="1" applyAlignment="1">
      <alignment vertical="center"/>
    </xf>
    <xf numFmtId="43" fontId="0" fillId="0" borderId="0" xfId="3" applyFont="1" applyAlignment="1"/>
    <xf numFmtId="43" fontId="6" fillId="0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/>
    <xf numFmtId="43" fontId="11" fillId="0" borderId="1" xfId="3" applyFont="1" applyFill="1" applyBorder="1" applyAlignment="1">
      <alignment horizontal="center" vertical="center"/>
    </xf>
    <xf numFmtId="43" fontId="11" fillId="0" borderId="0" xfId="3" applyFont="1" applyFill="1" applyAlignment="1">
      <alignment horizontal="center" vertical="center"/>
    </xf>
    <xf numFmtId="43" fontId="11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8" fontId="11" fillId="0" borderId="0" xfId="1" applyNumberFormat="1" applyFont="1" applyFill="1" applyBorder="1" applyAlignment="1">
      <alignment vertical="center"/>
    </xf>
    <xf numFmtId="43" fontId="11" fillId="0" borderId="0" xfId="3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1" xfId="3" applyFont="1" applyBorder="1" applyAlignment="1"/>
    <xf numFmtId="0" fontId="13" fillId="0" borderId="1" xfId="0" applyFont="1" applyBorder="1" applyAlignment="1">
      <alignment horizontal="center" vertical="center"/>
    </xf>
    <xf numFmtId="0" fontId="19" fillId="0" borderId="0" xfId="0" applyFont="1"/>
    <xf numFmtId="43" fontId="13" fillId="0" borderId="1" xfId="3" applyFont="1" applyBorder="1" applyAlignment="1"/>
    <xf numFmtId="0" fontId="20" fillId="0" borderId="1" xfId="0" applyFont="1" applyBorder="1" applyAlignment="1">
      <alignment horizontal="center" vertical="center"/>
    </xf>
    <xf numFmtId="43" fontId="13" fillId="0" borderId="1" xfId="0" applyNumberFormat="1" applyFont="1" applyBorder="1"/>
    <xf numFmtId="0" fontId="13" fillId="0" borderId="0" xfId="0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57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43" fontId="16" fillId="0" borderId="13" xfId="3" applyFont="1" applyFill="1" applyBorder="1" applyAlignment="1">
      <alignment horizontal="center" vertical="center"/>
    </xf>
    <xf numFmtId="178" fontId="16" fillId="0" borderId="13" xfId="1" applyNumberFormat="1" applyFont="1" applyFill="1" applyBorder="1" applyAlignment="1">
      <alignment vertical="center"/>
    </xf>
    <xf numFmtId="43" fontId="16" fillId="0" borderId="13" xfId="3" applyFont="1" applyFill="1" applyBorder="1" applyAlignment="1">
      <alignment vertical="center"/>
    </xf>
    <xf numFmtId="43" fontId="11" fillId="0" borderId="11" xfId="3" applyFont="1" applyFill="1" applyBorder="1" applyAlignment="1">
      <alignment vertical="center"/>
    </xf>
    <xf numFmtId="43" fontId="7" fillId="0" borderId="14" xfId="3" applyFont="1" applyFill="1" applyBorder="1" applyAlignment="1">
      <alignment vertical="center"/>
    </xf>
    <xf numFmtId="43" fontId="7" fillId="0" borderId="13" xfId="3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/>
    </xf>
    <xf numFmtId="43" fontId="6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vertical="center"/>
    </xf>
    <xf numFmtId="43" fontId="4" fillId="0" borderId="11" xfId="3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43" fontId="11" fillId="0" borderId="10" xfId="0" applyNumberFormat="1" applyFont="1" applyFill="1" applyBorder="1" applyAlignment="1">
      <alignment horizontal="left" vertical="top"/>
    </xf>
    <xf numFmtId="0" fontId="7" fillId="0" borderId="1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43" fontId="4" fillId="0" borderId="1" xfId="3" applyFont="1" applyFill="1" applyBorder="1" applyAlignment="1">
      <alignment horizontal="center" vertical="center" shrinkToFit="1"/>
    </xf>
    <xf numFmtId="43" fontId="11" fillId="0" borderId="11" xfId="0" applyNumberFormat="1" applyFont="1" applyFill="1" applyBorder="1" applyAlignment="1">
      <alignment vertical="center"/>
    </xf>
    <xf numFmtId="43" fontId="7" fillId="0" borderId="14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43" fontId="8" fillId="0" borderId="1" xfId="3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3" fontId="13" fillId="0" borderId="8" xfId="3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3" fontId="13" fillId="0" borderId="11" xfId="3" applyFont="1" applyBorder="1" applyAlignment="1"/>
    <xf numFmtId="43" fontId="13" fillId="0" borderId="11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3" fontId="13" fillId="0" borderId="13" xfId="0" applyNumberFormat="1" applyFont="1" applyBorder="1" applyAlignment="1">
      <alignment horizontal="center" vertical="center"/>
    </xf>
    <xf numFmtId="43" fontId="13" fillId="0" borderId="13" xfId="3" applyFont="1" applyBorder="1" applyAlignment="1">
      <alignment horizontal="center" vertical="center"/>
    </xf>
    <xf numFmtId="43" fontId="13" fillId="0" borderId="14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3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3" fontId="11" fillId="0" borderId="2" xfId="3" applyFont="1" applyFill="1" applyBorder="1" applyAlignment="1">
      <alignment vertical="center"/>
    </xf>
    <xf numFmtId="43" fontId="4" fillId="0" borderId="2" xfId="3" applyFont="1" applyFill="1" applyBorder="1" applyAlignment="1">
      <alignment horizontal="center" vertical="center" shrinkToFit="1"/>
    </xf>
    <xf numFmtId="43" fontId="0" fillId="0" borderId="11" xfId="0" applyNumberFormat="1" applyBorder="1"/>
    <xf numFmtId="43" fontId="0" fillId="0" borderId="0" xfId="0" applyNumberFormat="1"/>
    <xf numFmtId="43" fontId="11" fillId="0" borderId="1" xfId="3" applyFont="1" applyFill="1" applyBorder="1" applyAlignment="1">
      <alignment horizontal="right" vertical="center"/>
    </xf>
    <xf numFmtId="176" fontId="4" fillId="0" borderId="1" xfId="1" applyFont="1" applyFill="1" applyBorder="1" applyAlignment="1">
      <alignment horizontal="center" vertical="center" wrapText="1"/>
    </xf>
    <xf numFmtId="43" fontId="16" fillId="0" borderId="14" xfId="3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7" xfId="0" applyNumberFormat="1" applyFont="1" applyFill="1" applyBorder="1" applyAlignment="1">
      <alignment horizontal="center" vertical="center"/>
    </xf>
    <xf numFmtId="43" fontId="7" fillId="0" borderId="16" xfId="0" applyNumberFormat="1" applyFont="1" applyFill="1" applyBorder="1" applyAlignment="1">
      <alignment horizontal="center" vertical="center"/>
    </xf>
    <xf numFmtId="43" fontId="7" fillId="0" borderId="1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8" xfId="3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4" fillId="0" borderId="8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 wrapText="1"/>
    </xf>
    <xf numFmtId="43" fontId="4" fillId="0" borderId="15" xfId="3" applyFont="1" applyFill="1" applyBorder="1" applyAlignment="1">
      <alignment horizontal="center" vertical="center" wrapText="1"/>
    </xf>
    <xf numFmtId="43" fontId="4" fillId="0" borderId="9" xfId="3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6">
    <cellStyle name="常规" xfId="0" builtinId="0"/>
    <cellStyle name="常规 2" xfId="2"/>
    <cellStyle name="常规 4" xfId="4"/>
    <cellStyle name="常规 6" xfId="5"/>
    <cellStyle name="千位分隔" xfId="3" builtinId="3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AN131"/>
  <sheetViews>
    <sheetView tabSelected="1" workbookViewId="0">
      <selection activeCell="H20" sqref="H20"/>
    </sheetView>
  </sheetViews>
  <sheetFormatPr defaultRowHeight="12"/>
  <cols>
    <col min="1" max="1" width="3.5" style="6" customWidth="1"/>
    <col min="2" max="2" width="14.25" style="6" hidden="1" customWidth="1"/>
    <col min="3" max="3" width="4.625" style="6" hidden="1" customWidth="1"/>
    <col min="4" max="4" width="9.5" style="6" customWidth="1"/>
    <col min="5" max="5" width="9" style="6" customWidth="1"/>
    <col min="6" max="6" width="7.5" style="6" customWidth="1"/>
    <col min="7" max="7" width="10" style="20" customWidth="1"/>
    <col min="8" max="8" width="10.5" style="6" customWidth="1"/>
    <col min="9" max="9" width="11.25" style="6" bestFit="1" customWidth="1"/>
    <col min="10" max="10" width="10.875" style="6" customWidth="1"/>
    <col min="11" max="11" width="11.75" style="20" customWidth="1"/>
    <col min="12" max="12" width="12.125" style="9" customWidth="1"/>
    <col min="13" max="13" width="9.5" style="3" customWidth="1"/>
    <col min="14" max="14" width="10.625" style="14" customWidth="1"/>
    <col min="15" max="15" width="9.25" style="14" customWidth="1"/>
    <col min="16" max="16" width="10.5" style="9" customWidth="1"/>
    <col min="17" max="18" width="12.875" style="3" customWidth="1"/>
    <col min="19" max="19" width="10.25" style="11" customWidth="1"/>
    <col min="20" max="20" width="12.375" style="11" customWidth="1"/>
    <col min="21" max="21" width="12.625" style="11" customWidth="1"/>
    <col min="22" max="22" width="11.25" style="11" customWidth="1"/>
    <col min="23" max="23" width="12.25" style="14" customWidth="1"/>
    <col min="24" max="24" width="7.25" style="3" customWidth="1"/>
    <col min="25" max="25" width="10.25" style="14" customWidth="1"/>
    <col min="26" max="26" width="10.75" style="14" customWidth="1"/>
    <col min="27" max="30" width="10.25" style="14" customWidth="1"/>
    <col min="31" max="31" width="11.25" style="14" customWidth="1"/>
    <col min="32" max="32" width="18" style="3" customWidth="1"/>
    <col min="33" max="33" width="8" style="3" customWidth="1"/>
    <col min="34" max="35" width="13.875" style="3" bestFit="1" customWidth="1"/>
    <col min="36" max="36" width="11.625" style="3" bestFit="1" customWidth="1"/>
    <col min="37" max="37" width="11.625" style="3" customWidth="1"/>
    <col min="38" max="38" width="12.25" style="3" customWidth="1"/>
    <col min="39" max="39" width="9" style="3"/>
    <col min="40" max="40" width="12.75" style="3" bestFit="1" customWidth="1"/>
    <col min="41" max="16384" width="9" style="3"/>
  </cols>
  <sheetData>
    <row r="1" spans="1:39" ht="25.5" customHeight="1">
      <c r="A1" s="124" t="s">
        <v>109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07"/>
      <c r="W1" s="107"/>
      <c r="X1" s="2"/>
      <c r="Y1" s="64"/>
      <c r="Z1" s="64"/>
      <c r="AA1" s="64"/>
      <c r="AB1" s="64"/>
      <c r="AC1" s="64"/>
      <c r="AD1" s="64"/>
      <c r="AE1" s="64"/>
    </row>
    <row r="2" spans="1:39" ht="12.75" thickBot="1">
      <c r="A2" s="47" t="s">
        <v>2</v>
      </c>
      <c r="B2" s="47"/>
      <c r="C2" s="47"/>
      <c r="D2" s="47"/>
      <c r="E2" s="47"/>
      <c r="F2" s="47"/>
      <c r="G2" s="48"/>
      <c r="H2" s="47"/>
      <c r="I2" s="47"/>
      <c r="J2" s="47"/>
      <c r="K2" s="63"/>
      <c r="L2" s="49"/>
      <c r="M2" s="47"/>
      <c r="N2" s="48"/>
      <c r="O2" s="48"/>
      <c r="P2" s="49"/>
      <c r="Q2" s="47"/>
      <c r="R2" s="47"/>
      <c r="S2" s="50"/>
      <c r="T2" s="50"/>
      <c r="U2" s="50"/>
      <c r="V2" s="50"/>
      <c r="W2" s="48"/>
      <c r="X2" s="47"/>
      <c r="Y2" s="48"/>
      <c r="Z2" s="48"/>
      <c r="AA2" s="48"/>
      <c r="AB2" s="48"/>
      <c r="AC2" s="48"/>
      <c r="AD2" s="48"/>
      <c r="AE2" s="48"/>
    </row>
    <row r="3" spans="1:39">
      <c r="A3" s="116" t="s">
        <v>89</v>
      </c>
      <c r="B3" s="75" t="s">
        <v>12</v>
      </c>
      <c r="C3" s="75" t="s">
        <v>11</v>
      </c>
      <c r="D3" s="118" t="s">
        <v>25</v>
      </c>
      <c r="E3" s="118" t="s">
        <v>13</v>
      </c>
      <c r="F3" s="120" t="s">
        <v>1</v>
      </c>
      <c r="G3" s="122" t="s">
        <v>27</v>
      </c>
      <c r="H3" s="118" t="s">
        <v>29</v>
      </c>
      <c r="I3" s="118" t="s">
        <v>35</v>
      </c>
      <c r="J3" s="118" t="s">
        <v>30</v>
      </c>
      <c r="K3" s="122" t="s">
        <v>31</v>
      </c>
      <c r="L3" s="122" t="s">
        <v>28</v>
      </c>
      <c r="M3" s="120" t="s">
        <v>3</v>
      </c>
      <c r="N3" s="120"/>
      <c r="O3" s="120"/>
      <c r="P3" s="120"/>
      <c r="Q3" s="120"/>
      <c r="R3" s="118" t="s">
        <v>4</v>
      </c>
      <c r="S3" s="125" t="s">
        <v>5</v>
      </c>
      <c r="T3" s="118" t="s">
        <v>99</v>
      </c>
      <c r="U3" s="118" t="s">
        <v>100</v>
      </c>
      <c r="V3" s="118" t="s">
        <v>81</v>
      </c>
      <c r="W3" s="122" t="s">
        <v>6</v>
      </c>
      <c r="X3" s="118" t="s">
        <v>83</v>
      </c>
      <c r="Y3" s="122" t="s">
        <v>103</v>
      </c>
      <c r="Z3" s="122"/>
      <c r="AA3" s="122"/>
      <c r="AB3" s="122"/>
      <c r="AC3" s="127"/>
      <c r="AD3" s="127"/>
      <c r="AE3" s="128"/>
    </row>
    <row r="4" spans="1:39" ht="12.75" thickBot="1">
      <c r="A4" s="117"/>
      <c r="B4" s="61"/>
      <c r="C4" s="61"/>
      <c r="D4" s="119"/>
      <c r="E4" s="119"/>
      <c r="F4" s="121"/>
      <c r="G4" s="123"/>
      <c r="H4" s="119"/>
      <c r="I4" s="119"/>
      <c r="J4" s="119"/>
      <c r="K4" s="123"/>
      <c r="L4" s="123"/>
      <c r="M4" s="108" t="s">
        <v>7</v>
      </c>
      <c r="N4" s="109" t="s">
        <v>8</v>
      </c>
      <c r="O4" s="109" t="s">
        <v>9</v>
      </c>
      <c r="P4" s="105" t="s">
        <v>10</v>
      </c>
      <c r="Q4" s="108" t="s">
        <v>15</v>
      </c>
      <c r="R4" s="119"/>
      <c r="S4" s="126"/>
      <c r="T4" s="119"/>
      <c r="U4" s="119"/>
      <c r="V4" s="119"/>
      <c r="W4" s="123"/>
      <c r="X4" s="119"/>
      <c r="Y4" s="76" t="s">
        <v>84</v>
      </c>
      <c r="Z4" s="76" t="s">
        <v>85</v>
      </c>
      <c r="AA4" s="76" t="s">
        <v>86</v>
      </c>
      <c r="AB4" s="76" t="s">
        <v>87</v>
      </c>
      <c r="AC4" s="101" t="s">
        <v>97</v>
      </c>
      <c r="AD4" s="101" t="s">
        <v>98</v>
      </c>
      <c r="AE4" s="65" t="s">
        <v>88</v>
      </c>
    </row>
    <row r="5" spans="1:39">
      <c r="A5" s="51">
        <v>1</v>
      </c>
      <c r="B5" s="4" t="str">
        <f t="shared" ref="B5:B73" si="0">C5&amp;F5</f>
        <v>3</v>
      </c>
      <c r="C5" s="4">
        <v>3</v>
      </c>
      <c r="D5" s="4" t="s">
        <v>20</v>
      </c>
      <c r="E5" s="4" t="s">
        <v>19</v>
      </c>
      <c r="F5" s="4"/>
      <c r="G5" s="19">
        <v>8000</v>
      </c>
      <c r="H5" s="4"/>
      <c r="I5" s="4">
        <v>100</v>
      </c>
      <c r="J5" s="4">
        <v>0</v>
      </c>
      <c r="K5" s="19">
        <v>0</v>
      </c>
      <c r="L5" s="13">
        <f>G5+H5+I5+J5-K5</f>
        <v>8100</v>
      </c>
      <c r="M5" s="7">
        <v>116</v>
      </c>
      <c r="N5" s="16">
        <v>48.82</v>
      </c>
      <c r="O5" s="13">
        <v>7.25</v>
      </c>
      <c r="P5" s="8">
        <v>0</v>
      </c>
      <c r="Q5" s="1">
        <f t="shared" ref="Q5:Q71" si="1">SUM(M5:P5)</f>
        <v>172.07</v>
      </c>
      <c r="R5" s="1">
        <f t="shared" ref="R5:R71" si="2">L5-Q5</f>
        <v>7927.93</v>
      </c>
      <c r="S5" s="10">
        <f>ROUND(MAX((R5-3500)*{0.03,0.1,0.2,0.25,0.3,0.35,0.45}-{0,105,555,1005,2755,5505,13505},0),2)</f>
        <v>337.79</v>
      </c>
      <c r="T5" s="10"/>
      <c r="U5" s="10"/>
      <c r="V5" s="10"/>
      <c r="W5" s="13">
        <f>R5-S5-T5+U5+V5</f>
        <v>7590.14</v>
      </c>
      <c r="X5" s="5"/>
      <c r="Y5" s="23"/>
      <c r="Z5" s="23"/>
      <c r="AA5" s="23"/>
      <c r="AB5" s="23"/>
      <c r="AC5" s="100"/>
      <c r="AD5" s="100"/>
      <c r="AE5" s="57">
        <f>SUM(Y5:AD5)</f>
        <v>0</v>
      </c>
      <c r="AF5" s="21"/>
      <c r="AG5" s="79" t="s">
        <v>32</v>
      </c>
      <c r="AH5" s="80" t="s">
        <v>78</v>
      </c>
      <c r="AI5" s="60" t="s">
        <v>82</v>
      </c>
      <c r="AJ5" s="43"/>
      <c r="AK5" s="43"/>
      <c r="AL5" s="43"/>
    </row>
    <row r="6" spans="1:39">
      <c r="A6" s="51">
        <v>2</v>
      </c>
      <c r="B6" s="4" t="str">
        <f t="shared" si="0"/>
        <v>3</v>
      </c>
      <c r="C6" s="4">
        <v>3</v>
      </c>
      <c r="D6" s="4" t="s">
        <v>20</v>
      </c>
      <c r="E6" s="4" t="s">
        <v>19</v>
      </c>
      <c r="F6" s="4"/>
      <c r="G6" s="19">
        <v>7500</v>
      </c>
      <c r="H6" s="4"/>
      <c r="I6" s="4">
        <v>100</v>
      </c>
      <c r="J6" s="4">
        <v>0</v>
      </c>
      <c r="K6" s="19">
        <v>0</v>
      </c>
      <c r="L6" s="13">
        <f t="shared" ref="L6:L74" si="3">G6+H6+I6+J6-K6</f>
        <v>7600</v>
      </c>
      <c r="M6" s="7">
        <v>116</v>
      </c>
      <c r="N6" s="16">
        <v>48.82</v>
      </c>
      <c r="O6" s="13">
        <v>7.25</v>
      </c>
      <c r="P6" s="8">
        <v>0</v>
      </c>
      <c r="Q6" s="1">
        <f t="shared" si="1"/>
        <v>172.07</v>
      </c>
      <c r="R6" s="1">
        <f t="shared" si="2"/>
        <v>7427.93</v>
      </c>
      <c r="S6" s="10">
        <f>ROUND(MAX((R6-3500)*{0.03,0.1,0.2,0.25,0.3,0.35,0.45}-{0,105,555,1005,2755,5505,13505},0),2)</f>
        <v>287.79000000000002</v>
      </c>
      <c r="T6" s="10"/>
      <c r="U6" s="10"/>
      <c r="V6" s="10"/>
      <c r="W6" s="13">
        <f t="shared" ref="W6:W72" si="4">R6-S6-T6+U6+V6</f>
        <v>7140.14</v>
      </c>
      <c r="X6" s="5"/>
      <c r="Y6" s="23"/>
      <c r="Z6" s="23"/>
      <c r="AA6" s="23"/>
      <c r="AB6" s="23"/>
      <c r="AC6" s="100"/>
      <c r="AD6" s="100"/>
      <c r="AE6" s="57">
        <f t="shared" ref="AE6:AE69" si="5">SUM(Y6:AD6)</f>
        <v>0</v>
      </c>
      <c r="AF6" s="21"/>
      <c r="AG6" s="81" t="s">
        <v>20</v>
      </c>
      <c r="AH6" s="82">
        <f>SUMIF($D$5:$D$125,AG6,$L$5:$L$125)</f>
        <v>72950.970000000016</v>
      </c>
      <c r="AI6" s="57">
        <f>SUMIF($D$5:$D$121,AG6,$W$5:$W$121)</f>
        <v>68759.17</v>
      </c>
      <c r="AJ6" s="24"/>
      <c r="AK6" s="44"/>
      <c r="AL6" s="44"/>
    </row>
    <row r="7" spans="1:39">
      <c r="A7" s="51">
        <v>3</v>
      </c>
      <c r="B7" s="4" t="str">
        <f t="shared" si="0"/>
        <v>3</v>
      </c>
      <c r="C7" s="4">
        <v>3</v>
      </c>
      <c r="D7" s="4" t="s">
        <v>20</v>
      </c>
      <c r="E7" s="4" t="s">
        <v>19</v>
      </c>
      <c r="F7" s="4"/>
      <c r="G7" s="19">
        <v>7000</v>
      </c>
      <c r="H7" s="4"/>
      <c r="I7" s="4">
        <v>100</v>
      </c>
      <c r="J7" s="4">
        <v>0</v>
      </c>
      <c r="K7" s="19">
        <v>0</v>
      </c>
      <c r="L7" s="13">
        <f t="shared" si="3"/>
        <v>7100</v>
      </c>
      <c r="M7" s="7">
        <v>0</v>
      </c>
      <c r="N7" s="16">
        <v>0</v>
      </c>
      <c r="O7" s="13">
        <v>0</v>
      </c>
      <c r="P7" s="8">
        <v>0</v>
      </c>
      <c r="Q7" s="1">
        <f t="shared" si="1"/>
        <v>0</v>
      </c>
      <c r="R7" s="1">
        <f t="shared" si="2"/>
        <v>7100</v>
      </c>
      <c r="S7" s="10">
        <f>ROUND(MAX((R7-3500)*{0.03,0.1,0.2,0.25,0.3,0.35,0.45}-{0,105,555,1005,2755,5505,13505},0),2)</f>
        <v>255</v>
      </c>
      <c r="T7" s="10"/>
      <c r="U7" s="10"/>
      <c r="V7" s="10"/>
      <c r="W7" s="13">
        <f t="shared" si="4"/>
        <v>6845</v>
      </c>
      <c r="X7" s="5"/>
      <c r="Y7" s="23"/>
      <c r="Z7" s="23"/>
      <c r="AA7" s="23"/>
      <c r="AB7" s="23"/>
      <c r="AC7" s="100"/>
      <c r="AD7" s="100"/>
      <c r="AE7" s="57">
        <f t="shared" si="5"/>
        <v>0</v>
      </c>
      <c r="AF7" s="21"/>
      <c r="AG7" s="81" t="s">
        <v>33</v>
      </c>
      <c r="AH7" s="82">
        <f>SUMIF($D$5:$D$125,AG7,$L$5:$L$125)</f>
        <v>71232.33</v>
      </c>
      <c r="AI7" s="57">
        <f>SUMIF($D$5:$D$121,AG7,$W$5:$W$121)</f>
        <v>66331.8</v>
      </c>
      <c r="AJ7" s="24"/>
      <c r="AK7" s="44"/>
      <c r="AL7" s="44"/>
    </row>
    <row r="8" spans="1:39">
      <c r="A8" s="51">
        <v>4</v>
      </c>
      <c r="B8" s="4" t="str">
        <f t="shared" si="0"/>
        <v>3</v>
      </c>
      <c r="C8" s="4">
        <v>3</v>
      </c>
      <c r="D8" s="4" t="s">
        <v>20</v>
      </c>
      <c r="E8" s="4" t="s">
        <v>19</v>
      </c>
      <c r="F8" s="4"/>
      <c r="G8" s="19">
        <v>3000</v>
      </c>
      <c r="H8" s="4"/>
      <c r="I8" s="4">
        <v>100</v>
      </c>
      <c r="J8" s="4">
        <v>95.5</v>
      </c>
      <c r="K8" s="19">
        <v>65.56</v>
      </c>
      <c r="L8" s="13">
        <f t="shared" si="3"/>
        <v>3129.94</v>
      </c>
      <c r="M8" s="7">
        <v>116</v>
      </c>
      <c r="N8" s="16">
        <v>48.82</v>
      </c>
      <c r="O8" s="13">
        <v>7.25</v>
      </c>
      <c r="P8" s="8">
        <v>0</v>
      </c>
      <c r="Q8" s="1">
        <f t="shared" si="1"/>
        <v>172.07</v>
      </c>
      <c r="R8" s="1">
        <f t="shared" si="2"/>
        <v>2957.87</v>
      </c>
      <c r="S8" s="10">
        <f>ROUND(MAX((R8-3500)*{0.03,0.1,0.2,0.25,0.3,0.35,0.45}-{0,105,555,1005,2755,5505,13505},0),2)</f>
        <v>0</v>
      </c>
      <c r="T8" s="10"/>
      <c r="U8" s="10"/>
      <c r="V8" s="10"/>
      <c r="W8" s="13">
        <f t="shared" si="4"/>
        <v>2957.87</v>
      </c>
      <c r="X8" s="5"/>
      <c r="Y8" s="23"/>
      <c r="Z8" s="23"/>
      <c r="AA8" s="23"/>
      <c r="AB8" s="23"/>
      <c r="AC8" s="100"/>
      <c r="AD8" s="100"/>
      <c r="AE8" s="57">
        <f t="shared" si="5"/>
        <v>0</v>
      </c>
      <c r="AF8" s="21"/>
      <c r="AG8" s="81" t="s">
        <v>26</v>
      </c>
      <c r="AH8" s="82">
        <f>SUMIF($D$5:$D$125,AG8,$L$5:$L$125)</f>
        <v>81245.390000000014</v>
      </c>
      <c r="AI8" s="57">
        <f>SUMIF($D$5:$D$121,AG8,$W$5:$W$121)</f>
        <v>75152.439999999973</v>
      </c>
      <c r="AJ8" s="24"/>
      <c r="AK8" s="44"/>
      <c r="AL8" s="44"/>
    </row>
    <row r="9" spans="1:39">
      <c r="A9" s="51">
        <v>5</v>
      </c>
      <c r="B9" s="4" t="str">
        <f t="shared" si="0"/>
        <v>3</v>
      </c>
      <c r="C9" s="4">
        <v>3</v>
      </c>
      <c r="D9" s="4" t="s">
        <v>20</v>
      </c>
      <c r="E9" s="4" t="s">
        <v>19</v>
      </c>
      <c r="F9" s="4"/>
      <c r="G9" s="19">
        <v>3400</v>
      </c>
      <c r="H9" s="4"/>
      <c r="I9" s="4">
        <v>100</v>
      </c>
      <c r="J9" s="4">
        <v>0</v>
      </c>
      <c r="K9" s="19">
        <v>0</v>
      </c>
      <c r="L9" s="13">
        <f t="shared" si="3"/>
        <v>3500</v>
      </c>
      <c r="M9" s="7">
        <v>116</v>
      </c>
      <c r="N9" s="16">
        <v>48.82</v>
      </c>
      <c r="O9" s="13">
        <v>7.25</v>
      </c>
      <c r="P9" s="8">
        <v>0</v>
      </c>
      <c r="Q9" s="1">
        <f t="shared" si="1"/>
        <v>172.07</v>
      </c>
      <c r="R9" s="1">
        <f t="shared" si="2"/>
        <v>3327.93</v>
      </c>
      <c r="S9" s="10">
        <f>ROUND(MAX((R9-3500)*{0.03,0.1,0.2,0.25,0.3,0.35,0.45}-{0,105,555,1005,2755,5505,13505},0),2)</f>
        <v>0</v>
      </c>
      <c r="T9" s="10"/>
      <c r="U9" s="10"/>
      <c r="V9" s="10"/>
      <c r="W9" s="13">
        <f t="shared" si="4"/>
        <v>3327.93</v>
      </c>
      <c r="X9" s="5"/>
      <c r="Y9" s="23"/>
      <c r="Z9" s="23"/>
      <c r="AA9" s="23"/>
      <c r="AB9" s="23"/>
      <c r="AC9" s="100"/>
      <c r="AD9" s="100"/>
      <c r="AE9" s="57">
        <f t="shared" si="5"/>
        <v>0</v>
      </c>
      <c r="AF9" s="21"/>
      <c r="AG9" s="81" t="s">
        <v>21</v>
      </c>
      <c r="AH9" s="82">
        <f>SUMIF($D$5:$D$125,AG9,$L$5:$L$125)</f>
        <v>158050.56</v>
      </c>
      <c r="AI9" s="57">
        <f>SUMIF($D$5:$D$121,AG9,$W$5:$W$121)</f>
        <v>149907.33999999997</v>
      </c>
      <c r="AJ9" s="24"/>
      <c r="AK9" s="44"/>
      <c r="AL9" s="44"/>
    </row>
    <row r="10" spans="1:39" ht="12.75" thickBot="1">
      <c r="A10" s="51">
        <v>6</v>
      </c>
      <c r="B10" s="4" t="str">
        <f t="shared" si="0"/>
        <v>3</v>
      </c>
      <c r="C10" s="4">
        <v>3</v>
      </c>
      <c r="D10" s="4" t="s">
        <v>20</v>
      </c>
      <c r="E10" s="4" t="s">
        <v>19</v>
      </c>
      <c r="F10" s="4"/>
      <c r="G10" s="19">
        <v>3400</v>
      </c>
      <c r="H10" s="4"/>
      <c r="I10" s="4">
        <v>0</v>
      </c>
      <c r="J10" s="4">
        <v>0</v>
      </c>
      <c r="K10" s="19">
        <v>3400</v>
      </c>
      <c r="L10" s="13">
        <f t="shared" si="3"/>
        <v>0</v>
      </c>
      <c r="M10" s="7">
        <v>116</v>
      </c>
      <c r="N10" s="16">
        <v>48.82</v>
      </c>
      <c r="O10" s="13">
        <v>7.25</v>
      </c>
      <c r="P10" s="8">
        <v>0</v>
      </c>
      <c r="Q10" s="1">
        <f t="shared" si="1"/>
        <v>172.07</v>
      </c>
      <c r="R10" s="1">
        <f t="shared" si="2"/>
        <v>-172.07</v>
      </c>
      <c r="S10" s="10">
        <f>ROUND(MAX((R10-3500)*{0.03,0.1,0.2,0.25,0.3,0.35,0.45}-{0,105,555,1005,2755,5505,13505},0),2)</f>
        <v>0</v>
      </c>
      <c r="T10" s="10"/>
      <c r="U10" s="10">
        <v>172.07</v>
      </c>
      <c r="V10" s="10"/>
      <c r="W10" s="13">
        <f t="shared" si="4"/>
        <v>0</v>
      </c>
      <c r="X10" s="5"/>
      <c r="Y10" s="23"/>
      <c r="Z10" s="23"/>
      <c r="AA10" s="23"/>
      <c r="AB10" s="23"/>
      <c r="AC10" s="100"/>
      <c r="AD10" s="100"/>
      <c r="AE10" s="57">
        <f t="shared" si="5"/>
        <v>0</v>
      </c>
      <c r="AF10" s="21"/>
      <c r="AG10" s="71" t="s">
        <v>34</v>
      </c>
      <c r="AH10" s="59">
        <f>SUM(AH6:AH9)</f>
        <v>383479.25</v>
      </c>
      <c r="AI10" s="58">
        <f>SUM(AI6:AI9)</f>
        <v>360150.74999999994</v>
      </c>
      <c r="AJ10" s="24"/>
      <c r="AK10" s="24"/>
      <c r="AL10" s="44"/>
    </row>
    <row r="11" spans="1:39">
      <c r="A11" s="51">
        <v>7</v>
      </c>
      <c r="B11" s="4" t="str">
        <f t="shared" si="0"/>
        <v>3</v>
      </c>
      <c r="C11" s="4">
        <v>3</v>
      </c>
      <c r="D11" s="4" t="s">
        <v>20</v>
      </c>
      <c r="E11" s="4" t="s">
        <v>16</v>
      </c>
      <c r="F11" s="4"/>
      <c r="G11" s="19">
        <v>6000</v>
      </c>
      <c r="H11" s="4"/>
      <c r="I11" s="4">
        <v>100</v>
      </c>
      <c r="J11" s="4">
        <v>100</v>
      </c>
      <c r="K11" s="19">
        <v>0</v>
      </c>
      <c r="L11" s="13">
        <f t="shared" si="3"/>
        <v>6200</v>
      </c>
      <c r="M11" s="7">
        <v>116</v>
      </c>
      <c r="N11" s="16">
        <v>48.82</v>
      </c>
      <c r="O11" s="13">
        <v>7.25</v>
      </c>
      <c r="P11" s="8">
        <v>450</v>
      </c>
      <c r="Q11" s="1">
        <f t="shared" si="1"/>
        <v>622.06999999999994</v>
      </c>
      <c r="R11" s="1">
        <f t="shared" si="2"/>
        <v>5577.93</v>
      </c>
      <c r="S11" s="10">
        <f>ROUND(MAX((R11-3500)*{0.03,0.1,0.2,0.25,0.3,0.35,0.45}-{0,105,555,1005,2755,5505,13505},0),2)</f>
        <v>102.79</v>
      </c>
      <c r="T11" s="10"/>
      <c r="U11" s="10"/>
      <c r="V11" s="10"/>
      <c r="W11" s="13">
        <f t="shared" si="4"/>
        <v>5475.14</v>
      </c>
      <c r="X11" s="5"/>
      <c r="Y11" s="23"/>
      <c r="Z11" s="23"/>
      <c r="AA11" s="23"/>
      <c r="AB11" s="23"/>
      <c r="AC11" s="100"/>
      <c r="AD11" s="100"/>
      <c r="AE11" s="57">
        <f t="shared" si="5"/>
        <v>0</v>
      </c>
      <c r="AF11" s="21"/>
      <c r="AJ11" s="24"/>
      <c r="AK11" s="24"/>
      <c r="AL11" s="45"/>
    </row>
    <row r="12" spans="1:39">
      <c r="A12" s="51">
        <v>8</v>
      </c>
      <c r="B12" s="4" t="str">
        <f t="shared" si="0"/>
        <v>3</v>
      </c>
      <c r="C12" s="4">
        <v>3</v>
      </c>
      <c r="D12" s="4" t="s">
        <v>20</v>
      </c>
      <c r="E12" s="4" t="s">
        <v>16</v>
      </c>
      <c r="F12" s="4"/>
      <c r="G12" s="19">
        <v>3500</v>
      </c>
      <c r="H12" s="4"/>
      <c r="I12" s="4">
        <v>100</v>
      </c>
      <c r="J12" s="4">
        <v>313.55</v>
      </c>
      <c r="K12" s="19">
        <v>0</v>
      </c>
      <c r="L12" s="13">
        <f t="shared" si="3"/>
        <v>3913.55</v>
      </c>
      <c r="M12" s="7">
        <v>116</v>
      </c>
      <c r="N12" s="16">
        <v>48.82</v>
      </c>
      <c r="O12" s="13">
        <v>7.25</v>
      </c>
      <c r="P12" s="8">
        <v>0</v>
      </c>
      <c r="Q12" s="1">
        <f t="shared" si="1"/>
        <v>172.07</v>
      </c>
      <c r="R12" s="1">
        <f t="shared" si="2"/>
        <v>3741.48</v>
      </c>
      <c r="S12" s="10">
        <f>ROUND(MAX((R12-3500)*{0.03,0.1,0.2,0.25,0.3,0.35,0.45}-{0,105,555,1005,2755,5505,13505},0),2)</f>
        <v>7.24</v>
      </c>
      <c r="T12" s="10"/>
      <c r="U12" s="10"/>
      <c r="V12" s="10"/>
      <c r="W12" s="13">
        <f t="shared" si="4"/>
        <v>3734.2400000000002</v>
      </c>
      <c r="X12" s="5"/>
      <c r="Y12" s="23"/>
      <c r="Z12" s="23"/>
      <c r="AA12" s="23"/>
      <c r="AB12" s="23"/>
      <c r="AC12" s="100"/>
      <c r="AD12" s="100"/>
      <c r="AE12" s="57">
        <f t="shared" si="5"/>
        <v>0</v>
      </c>
      <c r="AF12" s="21"/>
      <c r="AJ12" s="24"/>
      <c r="AK12" s="24"/>
      <c r="AL12" s="24"/>
    </row>
    <row r="13" spans="1:39">
      <c r="A13" s="51">
        <v>9</v>
      </c>
      <c r="B13" s="4" t="str">
        <f t="shared" si="0"/>
        <v>3</v>
      </c>
      <c r="C13" s="4">
        <v>3</v>
      </c>
      <c r="D13" s="4" t="s">
        <v>20</v>
      </c>
      <c r="E13" s="4" t="s">
        <v>16</v>
      </c>
      <c r="F13" s="4"/>
      <c r="G13" s="19">
        <v>2600</v>
      </c>
      <c r="H13" s="4"/>
      <c r="I13" s="4">
        <v>100</v>
      </c>
      <c r="J13" s="4">
        <v>0</v>
      </c>
      <c r="K13" s="19">
        <v>971</v>
      </c>
      <c r="L13" s="13">
        <f t="shared" si="3"/>
        <v>1729</v>
      </c>
      <c r="M13" s="7">
        <v>0</v>
      </c>
      <c r="N13" s="16">
        <v>0</v>
      </c>
      <c r="O13" s="13">
        <v>0</v>
      </c>
      <c r="P13" s="8">
        <v>0</v>
      </c>
      <c r="Q13" s="1">
        <f t="shared" si="1"/>
        <v>0</v>
      </c>
      <c r="R13" s="1">
        <f t="shared" si="2"/>
        <v>1729</v>
      </c>
      <c r="S13" s="10">
        <f>ROUND(MAX((R13-3500)*{0.03,0.1,0.2,0.25,0.3,0.35,0.45}-{0,105,555,1005,2755,5505,13505},0),2)</f>
        <v>0</v>
      </c>
      <c r="T13" s="10"/>
      <c r="U13" s="10"/>
      <c r="V13" s="10"/>
      <c r="W13" s="13">
        <f t="shared" si="4"/>
        <v>1729</v>
      </c>
      <c r="X13" s="5"/>
      <c r="Y13" s="23"/>
      <c r="Z13" s="23"/>
      <c r="AA13" s="23"/>
      <c r="AB13" s="23"/>
      <c r="AC13" s="100"/>
      <c r="AD13" s="100"/>
      <c r="AE13" s="57">
        <f t="shared" si="5"/>
        <v>0</v>
      </c>
      <c r="AF13" s="21"/>
      <c r="AG13" s="21"/>
      <c r="AJ13" s="24"/>
      <c r="AK13" s="24"/>
      <c r="AL13" s="44"/>
    </row>
    <row r="14" spans="1:39" ht="12.75" thickBot="1">
      <c r="A14" s="51">
        <v>10</v>
      </c>
      <c r="B14" s="4" t="str">
        <f t="shared" si="0"/>
        <v>3</v>
      </c>
      <c r="C14" s="4">
        <v>3</v>
      </c>
      <c r="D14" s="4" t="s">
        <v>20</v>
      </c>
      <c r="E14" s="4" t="s">
        <v>16</v>
      </c>
      <c r="F14" s="4"/>
      <c r="G14" s="19">
        <v>3000</v>
      </c>
      <c r="H14" s="4"/>
      <c r="I14" s="4">
        <v>100</v>
      </c>
      <c r="J14" s="4">
        <v>0</v>
      </c>
      <c r="K14" s="19">
        <v>0</v>
      </c>
      <c r="L14" s="13">
        <f t="shared" si="3"/>
        <v>3100</v>
      </c>
      <c r="M14" s="7">
        <v>0</v>
      </c>
      <c r="N14" s="16">
        <v>0</v>
      </c>
      <c r="O14" s="13">
        <v>0</v>
      </c>
      <c r="P14" s="8">
        <v>0</v>
      </c>
      <c r="Q14" s="1">
        <f t="shared" si="1"/>
        <v>0</v>
      </c>
      <c r="R14" s="1">
        <f t="shared" si="2"/>
        <v>3100</v>
      </c>
      <c r="S14" s="10">
        <f>ROUND(MAX((R14-3500)*{0.03,0.1,0.2,0.25,0.3,0.35,0.45}-{0,105,555,1005,2755,5505,13505},0),2)</f>
        <v>0</v>
      </c>
      <c r="T14" s="10"/>
      <c r="U14" s="10"/>
      <c r="V14" s="10"/>
      <c r="W14" s="13">
        <f t="shared" si="4"/>
        <v>3100</v>
      </c>
      <c r="X14" s="5"/>
      <c r="Y14" s="23"/>
      <c r="Z14" s="23"/>
      <c r="AA14" s="23"/>
      <c r="AB14" s="23"/>
      <c r="AC14" s="100"/>
      <c r="AD14" s="100"/>
      <c r="AE14" s="57">
        <f t="shared" si="5"/>
        <v>0</v>
      </c>
      <c r="AF14" s="21"/>
    </row>
    <row r="15" spans="1:39">
      <c r="A15" s="51">
        <v>11</v>
      </c>
      <c r="B15" s="4" t="str">
        <f t="shared" si="0"/>
        <v>3</v>
      </c>
      <c r="C15" s="4">
        <v>3</v>
      </c>
      <c r="D15" s="4" t="s">
        <v>20</v>
      </c>
      <c r="E15" s="4" t="s">
        <v>16</v>
      </c>
      <c r="F15" s="4"/>
      <c r="G15" s="19">
        <v>3600</v>
      </c>
      <c r="H15" s="4"/>
      <c r="I15" s="4">
        <v>100</v>
      </c>
      <c r="J15" s="4">
        <v>200</v>
      </c>
      <c r="K15" s="19">
        <f>232.26-128.02</f>
        <v>104.23999999999998</v>
      </c>
      <c r="L15" s="13">
        <f t="shared" si="3"/>
        <v>3795.76</v>
      </c>
      <c r="M15" s="7">
        <v>116</v>
      </c>
      <c r="N15" s="16">
        <v>48.82</v>
      </c>
      <c r="O15" s="13">
        <v>7.25</v>
      </c>
      <c r="P15" s="8">
        <v>0</v>
      </c>
      <c r="Q15" s="1">
        <f t="shared" si="1"/>
        <v>172.07</v>
      </c>
      <c r="R15" s="1">
        <f t="shared" si="2"/>
        <v>3623.69</v>
      </c>
      <c r="S15" s="10">
        <f>ROUND(MAX((R15-3500)*{0.03,0.1,0.2,0.25,0.3,0.35,0.45}-{0,105,555,1005,2755,5505,13505},0),2)</f>
        <v>3.71</v>
      </c>
      <c r="T15" s="10"/>
      <c r="U15" s="10"/>
      <c r="V15" s="10"/>
      <c r="W15" s="13">
        <f t="shared" si="4"/>
        <v>3619.98</v>
      </c>
      <c r="X15" s="5"/>
      <c r="Y15" s="23"/>
      <c r="Z15" s="23"/>
      <c r="AA15" s="23"/>
      <c r="AB15" s="23"/>
      <c r="AC15" s="100"/>
      <c r="AD15" s="100"/>
      <c r="AE15" s="57">
        <f t="shared" si="5"/>
        <v>0</v>
      </c>
      <c r="AF15" s="21"/>
      <c r="AG15" s="72" t="s">
        <v>101</v>
      </c>
      <c r="AH15" s="73"/>
      <c r="AI15" s="73"/>
      <c r="AJ15" s="74"/>
      <c r="AK15" s="74"/>
      <c r="AL15" s="66"/>
    </row>
    <row r="16" spans="1:39">
      <c r="A16" s="51">
        <v>12</v>
      </c>
      <c r="B16" s="4" t="str">
        <f t="shared" si="0"/>
        <v>3</v>
      </c>
      <c r="C16" s="4">
        <v>3</v>
      </c>
      <c r="D16" s="4" t="s">
        <v>20</v>
      </c>
      <c r="E16" s="4" t="s">
        <v>17</v>
      </c>
      <c r="F16" s="4"/>
      <c r="G16" s="19">
        <v>4200</v>
      </c>
      <c r="H16" s="4"/>
      <c r="I16" s="4">
        <v>100</v>
      </c>
      <c r="J16" s="4">
        <v>0</v>
      </c>
      <c r="K16" s="19">
        <v>0</v>
      </c>
      <c r="L16" s="13">
        <f t="shared" si="3"/>
        <v>4300</v>
      </c>
      <c r="M16" s="7">
        <v>116</v>
      </c>
      <c r="N16" s="16">
        <v>48.82</v>
      </c>
      <c r="O16" s="13">
        <v>7.25</v>
      </c>
      <c r="P16" s="8">
        <v>0</v>
      </c>
      <c r="Q16" s="1">
        <f t="shared" si="1"/>
        <v>172.07</v>
      </c>
      <c r="R16" s="1">
        <f t="shared" si="2"/>
        <v>4127.93</v>
      </c>
      <c r="S16" s="10">
        <f>ROUND(MAX((R16-3500)*{0.03,0.1,0.2,0.25,0.3,0.35,0.45}-{0,105,555,1005,2755,5505,13505},0),2)</f>
        <v>18.84</v>
      </c>
      <c r="T16" s="10"/>
      <c r="U16" s="10"/>
      <c r="V16" s="10"/>
      <c r="W16" s="13">
        <f t="shared" si="4"/>
        <v>4109.09</v>
      </c>
      <c r="X16" s="5"/>
      <c r="Y16" s="23"/>
      <c r="Z16" s="23"/>
      <c r="AA16" s="23"/>
      <c r="AB16" s="23"/>
      <c r="AC16" s="100"/>
      <c r="AD16" s="100"/>
      <c r="AE16" s="57">
        <f t="shared" si="5"/>
        <v>0</v>
      </c>
      <c r="AF16" s="21"/>
      <c r="AG16" s="67" t="s">
        <v>80</v>
      </c>
      <c r="AH16" s="42">
        <v>42370</v>
      </c>
      <c r="AI16" s="42">
        <v>42401</v>
      </c>
      <c r="AJ16" s="46">
        <v>42430</v>
      </c>
      <c r="AK16" s="46">
        <v>42461</v>
      </c>
      <c r="AL16" s="68" t="s">
        <v>66</v>
      </c>
      <c r="AM16" s="24"/>
    </row>
    <row r="17" spans="1:40">
      <c r="A17" s="51">
        <v>13</v>
      </c>
      <c r="B17" s="4" t="str">
        <f t="shared" si="0"/>
        <v>3</v>
      </c>
      <c r="C17" s="4">
        <v>3</v>
      </c>
      <c r="D17" s="4" t="s">
        <v>20</v>
      </c>
      <c r="E17" s="4" t="s">
        <v>17</v>
      </c>
      <c r="F17" s="4"/>
      <c r="G17" s="19">
        <v>3500</v>
      </c>
      <c r="H17" s="4"/>
      <c r="I17" s="4">
        <v>100</v>
      </c>
      <c r="J17" s="4">
        <v>0</v>
      </c>
      <c r="K17" s="19">
        <v>0</v>
      </c>
      <c r="L17" s="13">
        <f t="shared" si="3"/>
        <v>3600</v>
      </c>
      <c r="M17" s="7">
        <v>116</v>
      </c>
      <c r="N17" s="16">
        <v>48.82</v>
      </c>
      <c r="O17" s="13">
        <v>7.25</v>
      </c>
      <c r="P17" s="8">
        <v>0</v>
      </c>
      <c r="Q17" s="1">
        <f t="shared" si="1"/>
        <v>172.07</v>
      </c>
      <c r="R17" s="1">
        <f t="shared" si="2"/>
        <v>3427.93</v>
      </c>
      <c r="S17" s="10">
        <f>ROUND(MAX((R17-3500)*{0.03,0.1,0.2,0.25,0.3,0.35,0.45}-{0,105,555,1005,2755,5505,13505},0),2)</f>
        <v>0</v>
      </c>
      <c r="T17" s="10"/>
      <c r="U17" s="10"/>
      <c r="V17" s="10"/>
      <c r="W17" s="13">
        <f t="shared" si="4"/>
        <v>3427.93</v>
      </c>
      <c r="X17" s="5"/>
      <c r="Y17" s="23"/>
      <c r="Z17" s="23"/>
      <c r="AA17" s="23"/>
      <c r="AB17" s="23"/>
      <c r="AC17" s="100"/>
      <c r="AD17" s="100"/>
      <c r="AE17" s="57">
        <f t="shared" si="5"/>
        <v>0</v>
      </c>
      <c r="AF17" s="21"/>
      <c r="AG17" s="69"/>
      <c r="AH17" s="23">
        <v>172.07</v>
      </c>
      <c r="AI17" s="23">
        <v>-172.07</v>
      </c>
      <c r="AJ17" s="23">
        <v>0</v>
      </c>
      <c r="AK17" s="23">
        <v>0</v>
      </c>
      <c r="AL17" s="57">
        <f t="shared" ref="AL17:AL24" si="6">SUM(AH17:AK17)</f>
        <v>0</v>
      </c>
      <c r="AM17" s="24"/>
    </row>
    <row r="18" spans="1:40">
      <c r="A18" s="51">
        <v>14</v>
      </c>
      <c r="B18" s="4" t="str">
        <f t="shared" si="0"/>
        <v>3</v>
      </c>
      <c r="C18" s="4">
        <v>3</v>
      </c>
      <c r="D18" s="4" t="s">
        <v>20</v>
      </c>
      <c r="E18" s="4" t="s">
        <v>17</v>
      </c>
      <c r="F18" s="4"/>
      <c r="G18" s="19">
        <v>3500</v>
      </c>
      <c r="H18" s="4"/>
      <c r="I18" s="4">
        <v>100</v>
      </c>
      <c r="J18" s="4">
        <v>0</v>
      </c>
      <c r="K18" s="19">
        <v>0</v>
      </c>
      <c r="L18" s="13">
        <f t="shared" si="3"/>
        <v>3600</v>
      </c>
      <c r="M18" s="7">
        <v>116</v>
      </c>
      <c r="N18" s="16">
        <v>48.82</v>
      </c>
      <c r="O18" s="13">
        <v>7.25</v>
      </c>
      <c r="P18" s="8">
        <v>0</v>
      </c>
      <c r="Q18" s="1">
        <f t="shared" si="1"/>
        <v>172.07</v>
      </c>
      <c r="R18" s="1">
        <f t="shared" si="2"/>
        <v>3427.93</v>
      </c>
      <c r="S18" s="10">
        <f>ROUND(MAX((R18-3500)*{0.03,0.1,0.2,0.25,0.3,0.35,0.45}-{0,105,555,1005,2755,5505,13505},0),2)</f>
        <v>0</v>
      </c>
      <c r="T18" s="10"/>
      <c r="U18" s="10"/>
      <c r="V18" s="10"/>
      <c r="W18" s="13">
        <f t="shared" si="4"/>
        <v>3427.93</v>
      </c>
      <c r="X18" s="5"/>
      <c r="Y18" s="23"/>
      <c r="Z18" s="23"/>
      <c r="AA18" s="23"/>
      <c r="AB18" s="23"/>
      <c r="AC18" s="100"/>
      <c r="AD18" s="100"/>
      <c r="AE18" s="57">
        <f t="shared" si="5"/>
        <v>0</v>
      </c>
      <c r="AF18" s="21"/>
      <c r="AG18" s="69"/>
      <c r="AH18" s="23">
        <v>172.07</v>
      </c>
      <c r="AI18" s="23">
        <v>172.07</v>
      </c>
      <c r="AJ18" s="23">
        <v>172.07</v>
      </c>
      <c r="AK18" s="23">
        <v>172.07</v>
      </c>
      <c r="AL18" s="57">
        <f t="shared" si="6"/>
        <v>688.28</v>
      </c>
      <c r="AM18" s="24"/>
    </row>
    <row r="19" spans="1:40">
      <c r="A19" s="51">
        <v>15</v>
      </c>
      <c r="B19" s="4" t="str">
        <f t="shared" si="0"/>
        <v>3</v>
      </c>
      <c r="C19" s="4">
        <v>3</v>
      </c>
      <c r="D19" s="4" t="s">
        <v>20</v>
      </c>
      <c r="E19" s="4" t="s">
        <v>22</v>
      </c>
      <c r="F19" s="4"/>
      <c r="G19" s="19">
        <v>4300</v>
      </c>
      <c r="H19" s="4"/>
      <c r="I19" s="4">
        <v>100</v>
      </c>
      <c r="J19" s="4">
        <v>382</v>
      </c>
      <c r="K19" s="19">
        <v>0</v>
      </c>
      <c r="L19" s="13">
        <f t="shared" si="3"/>
        <v>4782</v>
      </c>
      <c r="M19" s="7">
        <v>116</v>
      </c>
      <c r="N19" s="16">
        <v>48.82</v>
      </c>
      <c r="O19" s="13">
        <v>7.25</v>
      </c>
      <c r="P19" s="8">
        <v>450</v>
      </c>
      <c r="Q19" s="1">
        <f t="shared" si="1"/>
        <v>622.06999999999994</v>
      </c>
      <c r="R19" s="1">
        <f t="shared" si="2"/>
        <v>4159.93</v>
      </c>
      <c r="S19" s="10">
        <f>ROUND(MAX((R19-3500)*{0.03,0.1,0.2,0.25,0.3,0.35,0.45}-{0,105,555,1005,2755,5505,13505},0),2)</f>
        <v>19.8</v>
      </c>
      <c r="T19" s="10"/>
      <c r="U19" s="10"/>
      <c r="V19" s="10"/>
      <c r="W19" s="13">
        <f t="shared" si="4"/>
        <v>4140.13</v>
      </c>
      <c r="X19" s="5"/>
      <c r="Y19" s="23"/>
      <c r="Z19" s="23"/>
      <c r="AA19" s="23"/>
      <c r="AB19" s="23"/>
      <c r="AC19" s="100"/>
      <c r="AD19" s="100"/>
      <c r="AE19" s="57">
        <f t="shared" si="5"/>
        <v>0</v>
      </c>
      <c r="AF19" s="21"/>
      <c r="AG19" s="69"/>
      <c r="AH19" s="23">
        <v>348.07</v>
      </c>
      <c r="AI19" s="23">
        <v>348.07</v>
      </c>
      <c r="AJ19" s="23">
        <v>-696.14</v>
      </c>
      <c r="AK19" s="23">
        <v>0</v>
      </c>
      <c r="AL19" s="57">
        <f t="shared" si="6"/>
        <v>0</v>
      </c>
      <c r="AM19" s="24"/>
    </row>
    <row r="20" spans="1:40">
      <c r="A20" s="51">
        <v>16</v>
      </c>
      <c r="B20" s="4" t="str">
        <f t="shared" si="0"/>
        <v>3</v>
      </c>
      <c r="C20" s="4">
        <v>3</v>
      </c>
      <c r="D20" s="4" t="s">
        <v>20</v>
      </c>
      <c r="E20" s="4" t="s">
        <v>22</v>
      </c>
      <c r="F20" s="4"/>
      <c r="G20" s="19">
        <v>2300</v>
      </c>
      <c r="H20" s="4"/>
      <c r="I20" s="4">
        <v>100</v>
      </c>
      <c r="J20" s="4">
        <v>25.65</v>
      </c>
      <c r="K20" s="19">
        <v>0</v>
      </c>
      <c r="L20" s="13">
        <f t="shared" si="3"/>
        <v>2425.65</v>
      </c>
      <c r="M20" s="7">
        <v>0</v>
      </c>
      <c r="N20" s="16">
        <v>0</v>
      </c>
      <c r="O20" s="13">
        <v>0</v>
      </c>
      <c r="P20" s="8">
        <v>0</v>
      </c>
      <c r="Q20" s="1">
        <f t="shared" si="1"/>
        <v>0</v>
      </c>
      <c r="R20" s="1">
        <f t="shared" si="2"/>
        <v>2425.65</v>
      </c>
      <c r="S20" s="10">
        <f>ROUND(MAX((R20-3500)*{0.03,0.1,0.2,0.25,0.3,0.35,0.45}-{0,105,555,1005,2755,5505,13505},0),2)</f>
        <v>0</v>
      </c>
      <c r="T20" s="10"/>
      <c r="U20" s="10"/>
      <c r="V20" s="10"/>
      <c r="W20" s="13">
        <f t="shared" si="4"/>
        <v>2425.65</v>
      </c>
      <c r="X20" s="5"/>
      <c r="Y20" s="23"/>
      <c r="Z20" s="23"/>
      <c r="AA20" s="23"/>
      <c r="AB20" s="23"/>
      <c r="AC20" s="100"/>
      <c r="AD20" s="100"/>
      <c r="AE20" s="57">
        <f t="shared" si="5"/>
        <v>0</v>
      </c>
      <c r="AF20" s="21"/>
      <c r="AG20" s="69"/>
      <c r="AH20" s="23">
        <v>0</v>
      </c>
      <c r="AI20" s="23">
        <v>348.07</v>
      </c>
      <c r="AJ20" s="23">
        <v>-348.07</v>
      </c>
      <c r="AK20" s="23">
        <v>0</v>
      </c>
      <c r="AL20" s="57">
        <f t="shared" si="6"/>
        <v>0</v>
      </c>
      <c r="AM20" s="24"/>
    </row>
    <row r="21" spans="1:40">
      <c r="A21" s="51">
        <v>17</v>
      </c>
      <c r="B21" s="4" t="str">
        <f t="shared" si="0"/>
        <v>3</v>
      </c>
      <c r="C21" s="4">
        <v>3</v>
      </c>
      <c r="D21" s="4" t="s">
        <v>20</v>
      </c>
      <c r="E21" s="4" t="s">
        <v>18</v>
      </c>
      <c r="F21" s="4"/>
      <c r="G21" s="19">
        <v>3200</v>
      </c>
      <c r="H21" s="4"/>
      <c r="I21" s="4">
        <v>100</v>
      </c>
      <c r="J21" s="4">
        <v>12.53</v>
      </c>
      <c r="K21" s="19">
        <f>309.68+1027.78</f>
        <v>1337.46</v>
      </c>
      <c r="L21" s="13">
        <f t="shared" si="3"/>
        <v>1975.0700000000002</v>
      </c>
      <c r="M21" s="7">
        <v>116</v>
      </c>
      <c r="N21" s="16">
        <v>48.82</v>
      </c>
      <c r="O21" s="13">
        <v>7.25</v>
      </c>
      <c r="P21" s="8">
        <v>176</v>
      </c>
      <c r="Q21" s="1">
        <f t="shared" si="1"/>
        <v>348.07</v>
      </c>
      <c r="R21" s="1">
        <f t="shared" si="2"/>
        <v>1627.0000000000002</v>
      </c>
      <c r="S21" s="10">
        <f>ROUND(MAX((R21-3500)*{0.03,0.1,0.2,0.25,0.3,0.35,0.45}-{0,105,555,1005,2755,5505,13505},0),2)</f>
        <v>0</v>
      </c>
      <c r="T21" s="10"/>
      <c r="U21" s="10"/>
      <c r="V21" s="10"/>
      <c r="W21" s="13">
        <f t="shared" si="4"/>
        <v>1627.0000000000002</v>
      </c>
      <c r="X21" s="5"/>
      <c r="Y21" s="23"/>
      <c r="Z21" s="23"/>
      <c r="AA21" s="23"/>
      <c r="AB21" s="23"/>
      <c r="AC21" s="100"/>
      <c r="AD21" s="100"/>
      <c r="AE21" s="57">
        <f t="shared" si="5"/>
        <v>0</v>
      </c>
      <c r="AF21" s="21"/>
      <c r="AG21" s="70"/>
      <c r="AH21" s="23">
        <v>0</v>
      </c>
      <c r="AI21" s="23">
        <v>172.07</v>
      </c>
      <c r="AJ21" s="23">
        <f t="shared" ref="AJ21:AJ22" si="7">SUM(AH21:AI21)</f>
        <v>172.07</v>
      </c>
      <c r="AK21" s="23">
        <v>172.07</v>
      </c>
      <c r="AL21" s="57">
        <f t="shared" si="6"/>
        <v>516.21</v>
      </c>
      <c r="AM21" s="24"/>
    </row>
    <row r="22" spans="1:40">
      <c r="A22" s="51">
        <v>18</v>
      </c>
      <c r="B22" s="4" t="str">
        <f t="shared" si="0"/>
        <v>3</v>
      </c>
      <c r="C22" s="4">
        <v>3</v>
      </c>
      <c r="D22" s="4" t="s">
        <v>20</v>
      </c>
      <c r="E22" s="4" t="s">
        <v>18</v>
      </c>
      <c r="F22" s="4"/>
      <c r="G22" s="19">
        <v>4000</v>
      </c>
      <c r="H22" s="4"/>
      <c r="I22" s="4">
        <v>100</v>
      </c>
      <c r="J22" s="4">
        <v>0</v>
      </c>
      <c r="K22" s="19">
        <v>0</v>
      </c>
      <c r="L22" s="13">
        <f t="shared" si="3"/>
        <v>4100</v>
      </c>
      <c r="M22" s="7">
        <v>0</v>
      </c>
      <c r="N22" s="16">
        <v>0</v>
      </c>
      <c r="O22" s="13">
        <v>0</v>
      </c>
      <c r="P22" s="8">
        <v>0</v>
      </c>
      <c r="Q22" s="1">
        <f t="shared" si="1"/>
        <v>0</v>
      </c>
      <c r="R22" s="1">
        <f t="shared" si="2"/>
        <v>4100</v>
      </c>
      <c r="S22" s="10">
        <f>ROUND(MAX((R22-3500)*{0.03,0.1,0.2,0.25,0.3,0.35,0.45}-{0,105,555,1005,2755,5505,13505},0),2)</f>
        <v>18</v>
      </c>
      <c r="T22" s="10"/>
      <c r="U22" s="10"/>
      <c r="V22" s="10"/>
      <c r="W22" s="13">
        <f t="shared" si="4"/>
        <v>4082</v>
      </c>
      <c r="X22" s="5"/>
      <c r="Y22" s="23"/>
      <c r="Z22" s="23"/>
      <c r="AA22" s="23"/>
      <c r="AB22" s="23"/>
      <c r="AC22" s="100"/>
      <c r="AD22" s="100"/>
      <c r="AE22" s="57">
        <f t="shared" si="5"/>
        <v>0</v>
      </c>
      <c r="AF22" s="21"/>
      <c r="AG22" s="69"/>
      <c r="AH22" s="23">
        <v>0</v>
      </c>
      <c r="AI22" s="23">
        <v>172.07</v>
      </c>
      <c r="AJ22" s="23">
        <f t="shared" si="7"/>
        <v>172.07</v>
      </c>
      <c r="AK22" s="23">
        <v>172.07</v>
      </c>
      <c r="AL22" s="57">
        <f t="shared" si="6"/>
        <v>516.21</v>
      </c>
    </row>
    <row r="23" spans="1:40">
      <c r="A23" s="51">
        <v>19</v>
      </c>
      <c r="B23" s="4" t="str">
        <f t="shared" si="0"/>
        <v>3</v>
      </c>
      <c r="C23" s="4">
        <v>3</v>
      </c>
      <c r="D23" s="4" t="s">
        <v>33</v>
      </c>
      <c r="E23" s="4" t="s">
        <v>0</v>
      </c>
      <c r="F23" s="4"/>
      <c r="G23" s="19">
        <v>3800</v>
      </c>
      <c r="H23" s="4"/>
      <c r="I23" s="4">
        <v>100</v>
      </c>
      <c r="J23" s="4">
        <v>30.54</v>
      </c>
      <c r="K23" s="19">
        <f>367.74+26.8</f>
        <v>394.54</v>
      </c>
      <c r="L23" s="13">
        <f t="shared" si="3"/>
        <v>3536</v>
      </c>
      <c r="M23" s="7">
        <v>116</v>
      </c>
      <c r="N23" s="16">
        <v>0</v>
      </c>
      <c r="O23" s="13">
        <v>0</v>
      </c>
      <c r="P23" s="8">
        <v>810</v>
      </c>
      <c r="Q23" s="1">
        <f t="shared" si="1"/>
        <v>926</v>
      </c>
      <c r="R23" s="1">
        <f t="shared" si="2"/>
        <v>2610</v>
      </c>
      <c r="S23" s="10">
        <f>ROUND(MAX((R23-3500)*{0.03,0.1,0.2,0.25,0.3,0.35,0.45}-{0,105,555,1005,2755,5505,13505},0),2)</f>
        <v>0</v>
      </c>
      <c r="T23" s="10"/>
      <c r="U23" s="10"/>
      <c r="V23" s="10"/>
      <c r="W23" s="13">
        <f t="shared" si="4"/>
        <v>2610</v>
      </c>
      <c r="X23" s="5"/>
      <c r="Y23" s="23"/>
      <c r="Z23" s="23"/>
      <c r="AA23" s="23"/>
      <c r="AB23" s="23"/>
      <c r="AC23" s="100"/>
      <c r="AD23" s="100"/>
      <c r="AE23" s="57">
        <f t="shared" si="5"/>
        <v>0</v>
      </c>
      <c r="AF23" s="21"/>
      <c r="AG23" s="62"/>
      <c r="AH23" s="23">
        <v>0</v>
      </c>
      <c r="AI23" s="23">
        <v>0</v>
      </c>
      <c r="AJ23" s="23">
        <v>0</v>
      </c>
      <c r="AK23" s="23">
        <v>172.07</v>
      </c>
      <c r="AL23" s="57">
        <f t="shared" si="6"/>
        <v>172.07</v>
      </c>
    </row>
    <row r="24" spans="1:40">
      <c r="A24" s="51">
        <v>20</v>
      </c>
      <c r="B24" s="4" t="str">
        <f t="shared" si="0"/>
        <v>3</v>
      </c>
      <c r="C24" s="4">
        <v>3</v>
      </c>
      <c r="D24" s="4" t="s">
        <v>33</v>
      </c>
      <c r="E24" s="4" t="s">
        <v>0</v>
      </c>
      <c r="F24" s="4"/>
      <c r="G24" s="19">
        <v>6000</v>
      </c>
      <c r="H24" s="4"/>
      <c r="I24" s="4">
        <v>100</v>
      </c>
      <c r="J24" s="4">
        <v>26.8</v>
      </c>
      <c r="K24" s="19">
        <v>0</v>
      </c>
      <c r="L24" s="13">
        <f t="shared" si="3"/>
        <v>6126.8</v>
      </c>
      <c r="M24" s="7">
        <v>116</v>
      </c>
      <c r="N24" s="16">
        <v>48.82</v>
      </c>
      <c r="O24" s="13">
        <v>7.25</v>
      </c>
      <c r="P24" s="8">
        <v>0</v>
      </c>
      <c r="Q24" s="1">
        <f t="shared" si="1"/>
        <v>172.07</v>
      </c>
      <c r="R24" s="1">
        <f t="shared" si="2"/>
        <v>5954.7300000000005</v>
      </c>
      <c r="S24" s="10">
        <f>ROUND(MAX((R24-3500)*{0.03,0.1,0.2,0.25,0.3,0.35,0.45}-{0,105,555,1005,2755,5505,13505},0),2)</f>
        <v>140.47</v>
      </c>
      <c r="T24" s="10"/>
      <c r="U24" s="10"/>
      <c r="V24" s="10"/>
      <c r="W24" s="13">
        <f t="shared" si="4"/>
        <v>5814.26</v>
      </c>
      <c r="X24" s="5"/>
      <c r="Y24" s="23"/>
      <c r="Z24" s="23"/>
      <c r="AA24" s="23"/>
      <c r="AB24" s="23"/>
      <c r="AC24" s="100"/>
      <c r="AD24" s="100"/>
      <c r="AE24" s="57">
        <f t="shared" si="5"/>
        <v>0</v>
      </c>
      <c r="AF24" s="21"/>
      <c r="AG24" s="62"/>
      <c r="AH24" s="5"/>
      <c r="AI24" s="5"/>
      <c r="AJ24" s="5"/>
      <c r="AK24" s="104">
        <v>922.07</v>
      </c>
      <c r="AL24" s="57">
        <f t="shared" si="6"/>
        <v>922.07</v>
      </c>
    </row>
    <row r="25" spans="1:40" ht="12.75" thickBot="1">
      <c r="A25" s="51">
        <v>21</v>
      </c>
      <c r="B25" s="4" t="str">
        <f t="shared" si="0"/>
        <v>3</v>
      </c>
      <c r="C25" s="4">
        <v>3</v>
      </c>
      <c r="D25" s="4" t="s">
        <v>33</v>
      </c>
      <c r="E25" s="4" t="s">
        <v>0</v>
      </c>
      <c r="F25" s="4"/>
      <c r="G25" s="19">
        <v>3800</v>
      </c>
      <c r="H25" s="4"/>
      <c r="I25" s="4">
        <v>100</v>
      </c>
      <c r="J25" s="4">
        <v>0</v>
      </c>
      <c r="K25" s="19">
        <v>0</v>
      </c>
      <c r="L25" s="13">
        <f t="shared" si="3"/>
        <v>3900</v>
      </c>
      <c r="M25" s="7">
        <v>0</v>
      </c>
      <c r="N25" s="16">
        <v>0</v>
      </c>
      <c r="O25" s="13">
        <v>0</v>
      </c>
      <c r="P25" s="8">
        <v>0</v>
      </c>
      <c r="Q25" s="1">
        <f t="shared" si="1"/>
        <v>0</v>
      </c>
      <c r="R25" s="1">
        <f t="shared" si="2"/>
        <v>3900</v>
      </c>
      <c r="S25" s="10">
        <f>ROUND(MAX((R25-3500)*{0.03,0.1,0.2,0.25,0.3,0.35,0.45}-{0,105,555,1005,2755,5505,13505},0),2)</f>
        <v>12</v>
      </c>
      <c r="T25" s="10"/>
      <c r="U25" s="10"/>
      <c r="V25" s="10"/>
      <c r="W25" s="13">
        <f t="shared" si="4"/>
        <v>3888</v>
      </c>
      <c r="X25" s="5"/>
      <c r="Y25" s="23"/>
      <c r="Z25" s="23"/>
      <c r="AA25" s="23"/>
      <c r="AB25" s="23"/>
      <c r="AC25" s="100"/>
      <c r="AD25" s="100"/>
      <c r="AE25" s="57">
        <f t="shared" si="5"/>
        <v>0</v>
      </c>
      <c r="AF25" s="21"/>
      <c r="AG25" s="71" t="s">
        <v>66</v>
      </c>
      <c r="AH25" s="59">
        <f t="shared" ref="AH25:AK25" si="8">SUM(AH17:AH24)</f>
        <v>692.21</v>
      </c>
      <c r="AI25" s="59">
        <f t="shared" si="8"/>
        <v>1040.28</v>
      </c>
      <c r="AJ25" s="59">
        <f t="shared" si="8"/>
        <v>-528</v>
      </c>
      <c r="AK25" s="59">
        <f t="shared" si="8"/>
        <v>1610.35</v>
      </c>
      <c r="AL25" s="58">
        <f>SUM(AL17:AL24)</f>
        <v>2814.84</v>
      </c>
    </row>
    <row r="26" spans="1:40">
      <c r="A26" s="51">
        <v>22</v>
      </c>
      <c r="B26" s="4" t="str">
        <f t="shared" si="0"/>
        <v>3</v>
      </c>
      <c r="C26" s="4">
        <v>3</v>
      </c>
      <c r="D26" s="4" t="s">
        <v>33</v>
      </c>
      <c r="E26" s="4" t="s">
        <v>0</v>
      </c>
      <c r="F26" s="4"/>
      <c r="G26" s="19">
        <v>3200</v>
      </c>
      <c r="H26" s="4"/>
      <c r="I26" s="4">
        <v>100</v>
      </c>
      <c r="J26" s="4">
        <v>0</v>
      </c>
      <c r="K26" s="19">
        <f>309.68+260.2</f>
        <v>569.88</v>
      </c>
      <c r="L26" s="13">
        <f t="shared" si="3"/>
        <v>2730.12</v>
      </c>
      <c r="M26" s="7">
        <v>116</v>
      </c>
      <c r="N26" s="16">
        <v>48.82</v>
      </c>
      <c r="O26" s="13">
        <v>7.3</v>
      </c>
      <c r="P26" s="8">
        <v>810</v>
      </c>
      <c r="Q26" s="1">
        <f t="shared" si="1"/>
        <v>982.12</v>
      </c>
      <c r="R26" s="1">
        <f t="shared" si="2"/>
        <v>1748</v>
      </c>
      <c r="S26" s="10">
        <f>ROUND(MAX((R26-3500)*{0.03,0.1,0.2,0.25,0.3,0.35,0.45}-{0,105,555,1005,2755,5505,13505},0),2)</f>
        <v>0</v>
      </c>
      <c r="T26" s="10"/>
      <c r="U26" s="10"/>
      <c r="V26" s="10"/>
      <c r="W26" s="13">
        <f t="shared" si="4"/>
        <v>1748</v>
      </c>
      <c r="X26" s="5"/>
      <c r="Y26" s="23"/>
      <c r="Z26" s="23"/>
      <c r="AA26" s="23"/>
      <c r="AB26" s="23"/>
      <c r="AC26" s="100"/>
      <c r="AD26" s="100"/>
      <c r="AE26" s="57">
        <f t="shared" si="5"/>
        <v>0</v>
      </c>
      <c r="AF26" s="21"/>
      <c r="AG26" s="21"/>
    </row>
    <row r="27" spans="1:40" ht="12.75" thickBot="1">
      <c r="A27" s="51">
        <v>23</v>
      </c>
      <c r="B27" s="4" t="str">
        <f t="shared" si="0"/>
        <v>3</v>
      </c>
      <c r="C27" s="4">
        <v>3</v>
      </c>
      <c r="D27" s="4" t="s">
        <v>33</v>
      </c>
      <c r="E27" s="4" t="s">
        <v>0</v>
      </c>
      <c r="F27" s="4"/>
      <c r="G27" s="19">
        <v>4200</v>
      </c>
      <c r="H27" s="4"/>
      <c r="I27" s="4">
        <v>100</v>
      </c>
      <c r="J27" s="4">
        <v>0</v>
      </c>
      <c r="K27" s="19">
        <v>82.57</v>
      </c>
      <c r="L27" s="13">
        <f t="shared" si="3"/>
        <v>4217.43</v>
      </c>
      <c r="M27" s="7">
        <v>116</v>
      </c>
      <c r="N27" s="16">
        <v>48.82</v>
      </c>
      <c r="O27" s="13">
        <v>7.25</v>
      </c>
      <c r="P27" s="8">
        <v>0</v>
      </c>
      <c r="Q27" s="1">
        <f t="shared" si="1"/>
        <v>172.07</v>
      </c>
      <c r="R27" s="1">
        <f t="shared" si="2"/>
        <v>4045.36</v>
      </c>
      <c r="S27" s="10">
        <f>ROUND(MAX((R27-3500)*{0.03,0.1,0.2,0.25,0.3,0.35,0.45}-{0,105,555,1005,2755,5505,13505},0),2)</f>
        <v>16.36</v>
      </c>
      <c r="T27" s="10"/>
      <c r="U27" s="10"/>
      <c r="V27" s="10"/>
      <c r="W27" s="13">
        <f t="shared" si="4"/>
        <v>4029</v>
      </c>
      <c r="X27" s="5"/>
      <c r="Y27" s="23"/>
      <c r="Z27" s="23"/>
      <c r="AA27" s="23"/>
      <c r="AB27" s="23"/>
      <c r="AC27" s="100"/>
      <c r="AD27" s="100"/>
      <c r="AE27" s="57">
        <f t="shared" si="5"/>
        <v>0</v>
      </c>
      <c r="AF27" s="21"/>
      <c r="AG27" s="21"/>
    </row>
    <row r="28" spans="1:40" ht="13.5" customHeight="1">
      <c r="A28" s="51">
        <v>24</v>
      </c>
      <c r="B28" s="4" t="str">
        <f t="shared" si="0"/>
        <v>3</v>
      </c>
      <c r="C28" s="4">
        <v>3</v>
      </c>
      <c r="D28" s="4" t="s">
        <v>33</v>
      </c>
      <c r="E28" s="4" t="s">
        <v>0</v>
      </c>
      <c r="F28" s="4"/>
      <c r="G28" s="19">
        <v>5600</v>
      </c>
      <c r="H28" s="4"/>
      <c r="I28" s="4">
        <v>100</v>
      </c>
      <c r="J28" s="4">
        <v>52.36</v>
      </c>
      <c r="K28" s="19">
        <v>0</v>
      </c>
      <c r="L28" s="13">
        <f t="shared" si="3"/>
        <v>5752.36</v>
      </c>
      <c r="M28" s="7">
        <v>116</v>
      </c>
      <c r="N28" s="16">
        <v>48.82</v>
      </c>
      <c r="O28" s="13">
        <v>7.25</v>
      </c>
      <c r="P28" s="8">
        <v>0</v>
      </c>
      <c r="Q28" s="1">
        <f t="shared" si="1"/>
        <v>172.07</v>
      </c>
      <c r="R28" s="1">
        <f t="shared" si="2"/>
        <v>5580.29</v>
      </c>
      <c r="S28" s="10">
        <f>ROUND(MAX((R28-3500)*{0.03,0.1,0.2,0.25,0.3,0.35,0.45}-{0,105,555,1005,2755,5505,13505},0),2)</f>
        <v>103.03</v>
      </c>
      <c r="T28" s="10"/>
      <c r="U28" s="10"/>
      <c r="V28" s="10"/>
      <c r="W28" s="13">
        <f t="shared" si="4"/>
        <v>5477.26</v>
      </c>
      <c r="X28" s="5"/>
      <c r="Y28" s="23"/>
      <c r="Z28" s="23"/>
      <c r="AA28" s="23"/>
      <c r="AB28" s="23"/>
      <c r="AC28" s="100"/>
      <c r="AD28" s="100"/>
      <c r="AE28" s="57">
        <f t="shared" si="5"/>
        <v>0</v>
      </c>
      <c r="AF28" s="21"/>
      <c r="AG28" s="113" t="s">
        <v>102</v>
      </c>
      <c r="AH28" s="114"/>
      <c r="AI28" s="114"/>
      <c r="AJ28" s="114"/>
      <c r="AK28" s="114"/>
      <c r="AL28" s="114"/>
      <c r="AM28" s="114"/>
      <c r="AN28" s="115"/>
    </row>
    <row r="29" spans="1:40">
      <c r="A29" s="51">
        <v>25</v>
      </c>
      <c r="B29" s="4" t="str">
        <f t="shared" si="0"/>
        <v>3</v>
      </c>
      <c r="C29" s="4">
        <v>3</v>
      </c>
      <c r="D29" s="4" t="s">
        <v>33</v>
      </c>
      <c r="E29" s="4" t="s">
        <v>0</v>
      </c>
      <c r="F29" s="4"/>
      <c r="G29" s="19">
        <v>6000</v>
      </c>
      <c r="H29" s="4"/>
      <c r="I29" s="4">
        <v>100</v>
      </c>
      <c r="J29" s="4">
        <v>123.02</v>
      </c>
      <c r="K29" s="19">
        <f>200-28.4</f>
        <v>171.6</v>
      </c>
      <c r="L29" s="13">
        <f t="shared" si="3"/>
        <v>6051.42</v>
      </c>
      <c r="M29" s="7">
        <v>116</v>
      </c>
      <c r="N29" s="16">
        <v>48.82</v>
      </c>
      <c r="O29" s="13">
        <v>7.25</v>
      </c>
      <c r="P29" s="8">
        <v>0</v>
      </c>
      <c r="Q29" s="1">
        <f t="shared" si="1"/>
        <v>172.07</v>
      </c>
      <c r="R29" s="1">
        <f t="shared" si="2"/>
        <v>5879.35</v>
      </c>
      <c r="S29" s="10">
        <f>ROUND(MAX((R29-3500)*{0.03,0.1,0.2,0.25,0.3,0.35,0.45}-{0,105,555,1005,2755,5505,13505},0),2)</f>
        <v>132.94</v>
      </c>
      <c r="T29" s="10"/>
      <c r="U29" s="10"/>
      <c r="V29" s="10"/>
      <c r="W29" s="13">
        <f t="shared" si="4"/>
        <v>5746.4100000000008</v>
      </c>
      <c r="X29" s="5"/>
      <c r="Y29" s="23"/>
      <c r="Z29" s="23"/>
      <c r="AA29" s="23"/>
      <c r="AB29" s="23"/>
      <c r="AC29" s="100"/>
      <c r="AD29" s="100"/>
      <c r="AE29" s="57">
        <f t="shared" si="5"/>
        <v>0</v>
      </c>
      <c r="AF29" s="21"/>
      <c r="AG29" s="111" t="s">
        <v>90</v>
      </c>
      <c r="AH29" s="112" t="s">
        <v>84</v>
      </c>
      <c r="AI29" s="112" t="s">
        <v>85</v>
      </c>
      <c r="AJ29" s="112" t="s">
        <v>86</v>
      </c>
      <c r="AK29" s="112" t="s">
        <v>87</v>
      </c>
      <c r="AL29" s="101" t="s">
        <v>97</v>
      </c>
      <c r="AM29" s="101" t="s">
        <v>98</v>
      </c>
      <c r="AN29" s="110" t="s">
        <v>66</v>
      </c>
    </row>
    <row r="30" spans="1:40">
      <c r="A30" s="51">
        <v>26</v>
      </c>
      <c r="B30" s="4" t="str">
        <f t="shared" si="0"/>
        <v>3</v>
      </c>
      <c r="C30" s="4">
        <v>3</v>
      </c>
      <c r="D30" s="4" t="s">
        <v>33</v>
      </c>
      <c r="E30" s="4" t="s">
        <v>0</v>
      </c>
      <c r="F30" s="4"/>
      <c r="G30" s="19">
        <v>3400</v>
      </c>
      <c r="H30" s="4"/>
      <c r="I30" s="4">
        <v>100</v>
      </c>
      <c r="J30" s="4">
        <v>0</v>
      </c>
      <c r="K30" s="19">
        <f>219.35+24.4</f>
        <v>243.75</v>
      </c>
      <c r="L30" s="13">
        <f t="shared" si="3"/>
        <v>3256.25</v>
      </c>
      <c r="M30" s="7">
        <v>116</v>
      </c>
      <c r="N30" s="16">
        <v>0</v>
      </c>
      <c r="O30" s="13">
        <v>7.25</v>
      </c>
      <c r="P30" s="8">
        <v>0</v>
      </c>
      <c r="Q30" s="1">
        <f t="shared" si="1"/>
        <v>123.25</v>
      </c>
      <c r="R30" s="1">
        <f t="shared" si="2"/>
        <v>3133</v>
      </c>
      <c r="S30" s="10">
        <f>ROUND(MAX((R30-3500)*{0.03,0.1,0.2,0.25,0.3,0.35,0.45}-{0,105,555,1005,2755,5505,13505},0),2)</f>
        <v>0</v>
      </c>
      <c r="T30" s="10"/>
      <c r="U30" s="10"/>
      <c r="V30" s="10"/>
      <c r="W30" s="13">
        <f t="shared" si="4"/>
        <v>3133</v>
      </c>
      <c r="X30" s="5"/>
      <c r="Y30" s="23"/>
      <c r="Z30" s="23"/>
      <c r="AA30" s="23"/>
      <c r="AB30" s="23"/>
      <c r="AC30" s="100"/>
      <c r="AD30" s="100"/>
      <c r="AE30" s="57">
        <f t="shared" si="5"/>
        <v>0</v>
      </c>
      <c r="AF30" s="21"/>
      <c r="AG30" s="62" t="s">
        <v>91</v>
      </c>
      <c r="AH30" s="23"/>
      <c r="AI30" s="23"/>
      <c r="AJ30" s="23"/>
      <c r="AK30" s="23"/>
      <c r="AL30" s="23"/>
      <c r="AM30" s="23"/>
      <c r="AN30" s="77">
        <f>SUM(AH30:AM30)</f>
        <v>0</v>
      </c>
    </row>
    <row r="31" spans="1:40">
      <c r="A31" s="51">
        <v>27</v>
      </c>
      <c r="B31" s="4" t="str">
        <f t="shared" si="0"/>
        <v>3</v>
      </c>
      <c r="C31" s="4">
        <v>3</v>
      </c>
      <c r="D31" s="4" t="s">
        <v>33</v>
      </c>
      <c r="E31" s="4" t="s">
        <v>0</v>
      </c>
      <c r="F31" s="4"/>
      <c r="G31" s="19">
        <v>3000</v>
      </c>
      <c r="H31" s="4"/>
      <c r="I31" s="4">
        <v>100</v>
      </c>
      <c r="J31" s="4">
        <v>0</v>
      </c>
      <c r="K31" s="19">
        <v>4</v>
      </c>
      <c r="L31" s="13">
        <f t="shared" si="3"/>
        <v>3096</v>
      </c>
      <c r="M31" s="7">
        <v>116</v>
      </c>
      <c r="N31" s="16">
        <v>0</v>
      </c>
      <c r="O31" s="13">
        <v>0</v>
      </c>
      <c r="P31" s="8">
        <v>0</v>
      </c>
      <c r="Q31" s="1">
        <f t="shared" si="1"/>
        <v>116</v>
      </c>
      <c r="R31" s="1">
        <f t="shared" si="2"/>
        <v>2980</v>
      </c>
      <c r="S31" s="10">
        <f>ROUND(MAX((R31-3500)*{0.03,0.1,0.2,0.25,0.3,0.35,0.45}-{0,105,555,1005,2755,5505,13505},0),2)</f>
        <v>0</v>
      </c>
      <c r="T31" s="10"/>
      <c r="U31" s="10"/>
      <c r="V31" s="10"/>
      <c r="W31" s="13">
        <f t="shared" si="4"/>
        <v>2980</v>
      </c>
      <c r="X31" s="5"/>
      <c r="Y31" s="23"/>
      <c r="Z31" s="23"/>
      <c r="AA31" s="23"/>
      <c r="AB31" s="23"/>
      <c r="AC31" s="100"/>
      <c r="AD31" s="100"/>
      <c r="AE31" s="57">
        <f t="shared" si="5"/>
        <v>0</v>
      </c>
      <c r="AF31" s="21"/>
      <c r="AG31" s="62" t="s">
        <v>92</v>
      </c>
      <c r="AH31" s="23"/>
      <c r="AI31" s="23"/>
      <c r="AJ31" s="23"/>
      <c r="AK31" s="23"/>
      <c r="AL31" s="23"/>
      <c r="AM31" s="23"/>
      <c r="AN31" s="77">
        <f>SUM(AH31:AM31)</f>
        <v>0</v>
      </c>
    </row>
    <row r="32" spans="1:40" ht="12.75" thickBot="1">
      <c r="A32" s="51">
        <v>28</v>
      </c>
      <c r="B32" s="4" t="str">
        <f t="shared" si="0"/>
        <v>3</v>
      </c>
      <c r="C32" s="4">
        <v>3</v>
      </c>
      <c r="D32" s="4" t="s">
        <v>33</v>
      </c>
      <c r="E32" s="4" t="s">
        <v>0</v>
      </c>
      <c r="F32" s="4"/>
      <c r="G32" s="19">
        <f>4000-500</f>
        <v>3500</v>
      </c>
      <c r="H32" s="4"/>
      <c r="I32" s="4">
        <v>100</v>
      </c>
      <c r="J32" s="4">
        <f>63.5+342.77</f>
        <v>406.27</v>
      </c>
      <c r="K32" s="19">
        <v>0</v>
      </c>
      <c r="L32" s="13">
        <f t="shared" si="3"/>
        <v>4006.27</v>
      </c>
      <c r="M32" s="7">
        <v>116</v>
      </c>
      <c r="N32" s="16">
        <v>48.82</v>
      </c>
      <c r="O32" s="13">
        <v>7.25</v>
      </c>
      <c r="P32" s="8">
        <v>0</v>
      </c>
      <c r="Q32" s="1">
        <f t="shared" si="1"/>
        <v>172.07</v>
      </c>
      <c r="R32" s="1">
        <f t="shared" si="2"/>
        <v>3834.2</v>
      </c>
      <c r="S32" s="10">
        <f>ROUND(MAX((R32-3500)*{0.03,0.1,0.2,0.25,0.3,0.35,0.45}-{0,105,555,1005,2755,5505,13505},0),2)</f>
        <v>10.029999999999999</v>
      </c>
      <c r="T32" s="10"/>
      <c r="U32" s="10"/>
      <c r="V32" s="10"/>
      <c r="W32" s="13">
        <f t="shared" si="4"/>
        <v>3824.1699999999996</v>
      </c>
      <c r="X32" s="5"/>
      <c r="Y32" s="23"/>
      <c r="Z32" s="23"/>
      <c r="AA32" s="23"/>
      <c r="AB32" s="23"/>
      <c r="AC32" s="100"/>
      <c r="AD32" s="100"/>
      <c r="AE32" s="57">
        <f t="shared" si="5"/>
        <v>0</v>
      </c>
      <c r="AF32" s="21"/>
      <c r="AG32" s="71" t="s">
        <v>66</v>
      </c>
      <c r="AH32" s="59"/>
      <c r="AI32" s="59"/>
      <c r="AJ32" s="59"/>
      <c r="AK32" s="59"/>
      <c r="AL32" s="59"/>
      <c r="AM32" s="59"/>
      <c r="AN32" s="78">
        <f>SUM(AN30:AN31)</f>
        <v>0</v>
      </c>
    </row>
    <row r="33" spans="1:33">
      <c r="A33" s="51">
        <v>29</v>
      </c>
      <c r="B33" s="4" t="str">
        <f t="shared" si="0"/>
        <v>3</v>
      </c>
      <c r="C33" s="4">
        <v>3</v>
      </c>
      <c r="D33" s="4" t="s">
        <v>33</v>
      </c>
      <c r="E33" s="4" t="s">
        <v>0</v>
      </c>
      <c r="F33" s="4"/>
      <c r="G33" s="19">
        <f>5000-500</f>
        <v>4500</v>
      </c>
      <c r="H33" s="4"/>
      <c r="I33" s="4">
        <v>100</v>
      </c>
      <c r="J33" s="4">
        <v>130.65</v>
      </c>
      <c r="K33" s="19">
        <v>0</v>
      </c>
      <c r="L33" s="13">
        <f t="shared" si="3"/>
        <v>4730.6499999999996</v>
      </c>
      <c r="M33" s="7">
        <v>116</v>
      </c>
      <c r="N33" s="16">
        <v>48.82</v>
      </c>
      <c r="O33" s="13">
        <v>7.25</v>
      </c>
      <c r="P33" s="8">
        <v>0</v>
      </c>
      <c r="Q33" s="1">
        <f t="shared" si="1"/>
        <v>172.07</v>
      </c>
      <c r="R33" s="1">
        <f t="shared" si="2"/>
        <v>4558.58</v>
      </c>
      <c r="S33" s="10">
        <f>ROUND(MAX((R33-3500)*{0.03,0.1,0.2,0.25,0.3,0.35,0.45}-{0,105,555,1005,2755,5505,13505},0),2)</f>
        <v>31.76</v>
      </c>
      <c r="T33" s="10"/>
      <c r="U33" s="10"/>
      <c r="V33" s="10"/>
      <c r="W33" s="13">
        <f t="shared" si="4"/>
        <v>4526.82</v>
      </c>
      <c r="X33" s="5"/>
      <c r="Y33" s="23"/>
      <c r="Z33" s="23"/>
      <c r="AA33" s="23"/>
      <c r="AB33" s="23"/>
      <c r="AC33" s="100"/>
      <c r="AD33" s="100"/>
      <c r="AE33" s="57">
        <f t="shared" si="5"/>
        <v>0</v>
      </c>
      <c r="AF33" s="21"/>
    </row>
    <row r="34" spans="1:33">
      <c r="A34" s="51">
        <v>30</v>
      </c>
      <c r="B34" s="4" t="str">
        <f t="shared" si="0"/>
        <v>3</v>
      </c>
      <c r="C34" s="4">
        <v>3</v>
      </c>
      <c r="D34" s="4" t="s">
        <v>33</v>
      </c>
      <c r="E34" s="4" t="s">
        <v>0</v>
      </c>
      <c r="F34" s="4"/>
      <c r="G34" s="19">
        <v>6000</v>
      </c>
      <c r="H34" s="4"/>
      <c r="I34" s="4">
        <v>100</v>
      </c>
      <c r="J34" s="4">
        <v>0</v>
      </c>
      <c r="K34" s="19">
        <v>387.1</v>
      </c>
      <c r="L34" s="13">
        <f t="shared" si="3"/>
        <v>5712.9</v>
      </c>
      <c r="M34" s="7">
        <v>116</v>
      </c>
      <c r="N34" s="16">
        <v>48.82</v>
      </c>
      <c r="O34" s="13">
        <v>7.25</v>
      </c>
      <c r="P34" s="8">
        <v>375</v>
      </c>
      <c r="Q34" s="1">
        <f t="shared" si="1"/>
        <v>547.06999999999994</v>
      </c>
      <c r="R34" s="1">
        <f t="shared" si="2"/>
        <v>5165.83</v>
      </c>
      <c r="S34" s="10">
        <f>ROUND(MAX((R34-3500)*{0.03,0.1,0.2,0.25,0.3,0.35,0.45}-{0,105,555,1005,2755,5505,13505},0),2)</f>
        <v>61.58</v>
      </c>
      <c r="T34" s="10"/>
      <c r="U34" s="10"/>
      <c r="V34" s="10"/>
      <c r="W34" s="13">
        <f t="shared" si="4"/>
        <v>5104.25</v>
      </c>
      <c r="X34" s="5"/>
      <c r="Y34" s="23"/>
      <c r="Z34" s="23"/>
      <c r="AA34" s="23"/>
      <c r="AB34" s="23"/>
      <c r="AC34" s="100"/>
      <c r="AD34" s="100"/>
      <c r="AE34" s="57">
        <f t="shared" si="5"/>
        <v>0</v>
      </c>
      <c r="AF34" s="21"/>
    </row>
    <row r="35" spans="1:33">
      <c r="A35" s="51">
        <v>31</v>
      </c>
      <c r="B35" s="4" t="str">
        <f t="shared" si="0"/>
        <v>3</v>
      </c>
      <c r="C35" s="4">
        <v>3</v>
      </c>
      <c r="D35" s="4" t="s">
        <v>33</v>
      </c>
      <c r="E35" s="4" t="s">
        <v>0</v>
      </c>
      <c r="F35" s="4"/>
      <c r="G35" s="19">
        <v>3500</v>
      </c>
      <c r="H35" s="4"/>
      <c r="I35" s="4">
        <v>100</v>
      </c>
      <c r="J35" s="4">
        <v>0</v>
      </c>
      <c r="K35" s="19">
        <v>103</v>
      </c>
      <c r="L35" s="13">
        <f t="shared" si="3"/>
        <v>3497</v>
      </c>
      <c r="M35" s="7">
        <v>116</v>
      </c>
      <c r="N35" s="16">
        <v>0</v>
      </c>
      <c r="O35" s="13">
        <v>0</v>
      </c>
      <c r="P35" s="8">
        <v>0</v>
      </c>
      <c r="Q35" s="1">
        <f t="shared" si="1"/>
        <v>116</v>
      </c>
      <c r="R35" s="1">
        <f t="shared" si="2"/>
        <v>3381</v>
      </c>
      <c r="S35" s="10">
        <f>ROUND(MAX((R35-3500)*{0.03,0.1,0.2,0.25,0.3,0.35,0.45}-{0,105,555,1005,2755,5505,13505},0),2)</f>
        <v>0</v>
      </c>
      <c r="T35" s="10"/>
      <c r="U35" s="10"/>
      <c r="V35" s="10"/>
      <c r="W35" s="13">
        <f t="shared" si="4"/>
        <v>3381</v>
      </c>
      <c r="X35" s="5"/>
      <c r="Y35" s="23"/>
      <c r="Z35" s="23"/>
      <c r="AA35" s="23"/>
      <c r="AB35" s="23"/>
      <c r="AC35" s="100"/>
      <c r="AD35" s="100"/>
      <c r="AE35" s="57">
        <f t="shared" si="5"/>
        <v>0</v>
      </c>
      <c r="AF35" s="21"/>
    </row>
    <row r="36" spans="1:33">
      <c r="A36" s="51">
        <v>32</v>
      </c>
      <c r="B36" s="4" t="str">
        <f t="shared" si="0"/>
        <v>3</v>
      </c>
      <c r="C36" s="4">
        <v>3</v>
      </c>
      <c r="D36" s="4" t="s">
        <v>33</v>
      </c>
      <c r="E36" s="4" t="s">
        <v>0</v>
      </c>
      <c r="F36" s="4"/>
      <c r="G36" s="19">
        <v>3100</v>
      </c>
      <c r="H36" s="4"/>
      <c r="I36" s="4">
        <v>100</v>
      </c>
      <c r="J36" s="4">
        <v>0</v>
      </c>
      <c r="K36" s="19">
        <v>342</v>
      </c>
      <c r="L36" s="13">
        <f t="shared" si="3"/>
        <v>2858</v>
      </c>
      <c r="M36" s="7">
        <v>116</v>
      </c>
      <c r="N36" s="16">
        <v>0</v>
      </c>
      <c r="O36" s="13">
        <v>0</v>
      </c>
      <c r="P36" s="8">
        <v>0</v>
      </c>
      <c r="Q36" s="1">
        <f t="shared" si="1"/>
        <v>116</v>
      </c>
      <c r="R36" s="1">
        <f t="shared" si="2"/>
        <v>2742</v>
      </c>
      <c r="S36" s="10">
        <f>ROUND(MAX((R36-3500)*{0.03,0.1,0.2,0.25,0.3,0.35,0.45}-{0,105,555,1005,2755,5505,13505},0),2)</f>
        <v>0</v>
      </c>
      <c r="T36" s="10"/>
      <c r="U36" s="10"/>
      <c r="V36" s="10"/>
      <c r="W36" s="13">
        <f t="shared" si="4"/>
        <v>2742</v>
      </c>
      <c r="X36" s="5"/>
      <c r="Y36" s="23"/>
      <c r="Z36" s="23"/>
      <c r="AA36" s="23"/>
      <c r="AB36" s="23"/>
      <c r="AC36" s="100"/>
      <c r="AD36" s="100"/>
      <c r="AE36" s="57">
        <f t="shared" si="5"/>
        <v>0</v>
      </c>
      <c r="AF36" s="21"/>
    </row>
    <row r="37" spans="1:33">
      <c r="A37" s="51">
        <v>33</v>
      </c>
      <c r="B37" s="4" t="str">
        <f t="shared" si="0"/>
        <v>3</v>
      </c>
      <c r="C37" s="4">
        <v>3</v>
      </c>
      <c r="D37" s="4" t="s">
        <v>33</v>
      </c>
      <c r="E37" s="4" t="s">
        <v>0</v>
      </c>
      <c r="F37" s="4"/>
      <c r="G37" s="19">
        <v>7000</v>
      </c>
      <c r="H37" s="4"/>
      <c r="I37" s="4">
        <v>100</v>
      </c>
      <c r="J37" s="4">
        <v>445</v>
      </c>
      <c r="K37" s="19">
        <v>0</v>
      </c>
      <c r="L37" s="13">
        <f t="shared" si="3"/>
        <v>7545</v>
      </c>
      <c r="M37" s="7">
        <v>0</v>
      </c>
      <c r="N37" s="16">
        <v>0</v>
      </c>
      <c r="O37" s="13">
        <v>0</v>
      </c>
      <c r="P37" s="8">
        <v>0</v>
      </c>
      <c r="Q37" s="1">
        <f t="shared" si="1"/>
        <v>0</v>
      </c>
      <c r="R37" s="1">
        <f t="shared" si="2"/>
        <v>7545</v>
      </c>
      <c r="S37" s="10">
        <f>ROUND(MAX((R37-3500)*{0.03,0.1,0.2,0.25,0.3,0.35,0.45}-{0,105,555,1005,2755,5505,13505},0),2)</f>
        <v>299.5</v>
      </c>
      <c r="T37" s="10"/>
      <c r="U37" s="10"/>
      <c r="V37" s="10"/>
      <c r="W37" s="13">
        <f t="shared" si="4"/>
        <v>7245.5</v>
      </c>
      <c r="X37" s="5"/>
      <c r="Y37" s="23"/>
      <c r="Z37" s="23"/>
      <c r="AA37" s="23"/>
      <c r="AB37" s="23"/>
      <c r="AC37" s="100"/>
      <c r="AD37" s="100"/>
      <c r="AE37" s="57">
        <f t="shared" si="5"/>
        <v>0</v>
      </c>
      <c r="AF37" s="21"/>
    </row>
    <row r="38" spans="1:33">
      <c r="A38" s="51">
        <v>34</v>
      </c>
      <c r="B38" s="4" t="str">
        <f t="shared" si="0"/>
        <v>3</v>
      </c>
      <c r="C38" s="4">
        <v>3</v>
      </c>
      <c r="D38" s="4" t="s">
        <v>33</v>
      </c>
      <c r="E38" s="4" t="s">
        <v>0</v>
      </c>
      <c r="F38" s="4"/>
      <c r="G38" s="19">
        <v>4400</v>
      </c>
      <c r="H38" s="4"/>
      <c r="I38" s="4">
        <v>100</v>
      </c>
      <c r="J38" s="4">
        <v>0</v>
      </c>
      <c r="K38" s="19">
        <v>283.87</v>
      </c>
      <c r="L38" s="13">
        <f t="shared" si="3"/>
        <v>4216.13</v>
      </c>
      <c r="M38" s="7">
        <v>116</v>
      </c>
      <c r="N38" s="16">
        <v>0</v>
      </c>
      <c r="O38" s="13">
        <v>0</v>
      </c>
      <c r="P38" s="8">
        <v>0</v>
      </c>
      <c r="Q38" s="1">
        <f t="shared" si="1"/>
        <v>116</v>
      </c>
      <c r="R38" s="1">
        <f t="shared" si="2"/>
        <v>4100.13</v>
      </c>
      <c r="S38" s="10">
        <f>ROUND(MAX((R38-3500)*{0.03,0.1,0.2,0.25,0.3,0.35,0.45}-{0,105,555,1005,2755,5505,13505},0),2)</f>
        <v>18</v>
      </c>
      <c r="T38" s="10"/>
      <c r="U38" s="10"/>
      <c r="V38" s="10"/>
      <c r="W38" s="13">
        <f t="shared" si="4"/>
        <v>4082.13</v>
      </c>
      <c r="X38" s="5"/>
      <c r="Y38" s="23"/>
      <c r="Z38" s="23"/>
      <c r="AA38" s="23"/>
      <c r="AB38" s="23"/>
      <c r="AC38" s="100"/>
      <c r="AD38" s="100"/>
      <c r="AE38" s="57">
        <f t="shared" si="5"/>
        <v>0</v>
      </c>
      <c r="AF38" s="21"/>
    </row>
    <row r="39" spans="1:33">
      <c r="A39" s="51">
        <v>35</v>
      </c>
      <c r="B39" s="4" t="str">
        <f t="shared" si="0"/>
        <v>3</v>
      </c>
      <c r="C39" s="4">
        <v>3</v>
      </c>
      <c r="D39" s="4" t="s">
        <v>26</v>
      </c>
      <c r="E39" s="4" t="s">
        <v>23</v>
      </c>
      <c r="F39" s="4"/>
      <c r="G39" s="19">
        <v>3000</v>
      </c>
      <c r="H39" s="4"/>
      <c r="I39" s="4">
        <v>100</v>
      </c>
      <c r="J39" s="4">
        <v>0</v>
      </c>
      <c r="K39" s="19">
        <v>49.93</v>
      </c>
      <c r="L39" s="13">
        <f t="shared" si="3"/>
        <v>3050.07</v>
      </c>
      <c r="M39" s="7">
        <v>116</v>
      </c>
      <c r="N39" s="16">
        <v>48.82</v>
      </c>
      <c r="O39" s="13">
        <v>7.25</v>
      </c>
      <c r="P39" s="8">
        <v>0</v>
      </c>
      <c r="Q39" s="1">
        <f t="shared" si="1"/>
        <v>172.07</v>
      </c>
      <c r="R39" s="1">
        <f t="shared" si="2"/>
        <v>2878</v>
      </c>
      <c r="S39" s="10">
        <f>ROUND(MAX((R39-3500)*{0.03,0.1,0.2,0.25,0.3,0.35,0.45}-{0,105,555,1005,2755,5505,13505},0),2)</f>
        <v>0</v>
      </c>
      <c r="T39" s="10"/>
      <c r="U39" s="10"/>
      <c r="V39" s="10"/>
      <c r="W39" s="13">
        <f t="shared" si="4"/>
        <v>2878</v>
      </c>
      <c r="X39" s="5"/>
      <c r="Y39" s="23"/>
      <c r="Z39" s="23"/>
      <c r="AA39" s="23"/>
      <c r="AB39" s="23"/>
      <c r="AC39" s="100"/>
      <c r="AD39" s="100"/>
      <c r="AE39" s="57">
        <f t="shared" si="5"/>
        <v>0</v>
      </c>
      <c r="AF39" s="21"/>
      <c r="AG39" s="21"/>
    </row>
    <row r="40" spans="1:33">
      <c r="A40" s="51">
        <v>36</v>
      </c>
      <c r="B40" s="4" t="str">
        <f t="shared" si="0"/>
        <v>3</v>
      </c>
      <c r="C40" s="4">
        <v>3</v>
      </c>
      <c r="D40" s="4" t="s">
        <v>26</v>
      </c>
      <c r="E40" s="4" t="s">
        <v>23</v>
      </c>
      <c r="F40" s="4"/>
      <c r="G40" s="19">
        <v>3100</v>
      </c>
      <c r="H40" s="4"/>
      <c r="I40" s="4">
        <v>100</v>
      </c>
      <c r="J40" s="4">
        <v>235</v>
      </c>
      <c r="K40" s="19">
        <v>0</v>
      </c>
      <c r="L40" s="13">
        <f t="shared" si="3"/>
        <v>3435</v>
      </c>
      <c r="M40" s="7">
        <v>116</v>
      </c>
      <c r="N40" s="16">
        <v>48.82</v>
      </c>
      <c r="O40" s="13">
        <v>7.25</v>
      </c>
      <c r="P40" s="8">
        <v>0</v>
      </c>
      <c r="Q40" s="1">
        <f t="shared" si="1"/>
        <v>172.07</v>
      </c>
      <c r="R40" s="1">
        <f t="shared" si="2"/>
        <v>3262.93</v>
      </c>
      <c r="S40" s="10">
        <f>ROUND(MAX((R40-3500)*{0.03,0.1,0.2,0.25,0.3,0.35,0.45}-{0,105,555,1005,2755,5505,13505},0),2)</f>
        <v>0</v>
      </c>
      <c r="T40" s="10"/>
      <c r="U40" s="10"/>
      <c r="V40" s="10"/>
      <c r="W40" s="13">
        <f t="shared" si="4"/>
        <v>3262.93</v>
      </c>
      <c r="X40" s="5"/>
      <c r="Y40" s="23"/>
      <c r="Z40" s="23"/>
      <c r="AA40" s="23"/>
      <c r="AB40" s="23"/>
      <c r="AC40" s="100"/>
      <c r="AD40" s="100"/>
      <c r="AE40" s="57">
        <f t="shared" si="5"/>
        <v>0</v>
      </c>
      <c r="AF40" s="21"/>
      <c r="AG40" s="21"/>
    </row>
    <row r="41" spans="1:33">
      <c r="A41" s="51">
        <v>37</v>
      </c>
      <c r="B41" s="4" t="str">
        <f t="shared" si="0"/>
        <v>3</v>
      </c>
      <c r="C41" s="4">
        <v>3</v>
      </c>
      <c r="D41" s="4" t="s">
        <v>26</v>
      </c>
      <c r="E41" s="4" t="s">
        <v>23</v>
      </c>
      <c r="F41" s="4"/>
      <c r="G41" s="19">
        <v>4200</v>
      </c>
      <c r="H41" s="4"/>
      <c r="I41" s="4">
        <v>100</v>
      </c>
      <c r="J41" s="4">
        <v>0</v>
      </c>
      <c r="K41" s="19">
        <v>42.73</v>
      </c>
      <c r="L41" s="13">
        <f t="shared" si="3"/>
        <v>4257.2700000000004</v>
      </c>
      <c r="M41" s="7">
        <v>116</v>
      </c>
      <c r="N41" s="16">
        <v>0</v>
      </c>
      <c r="O41" s="13">
        <v>7.25</v>
      </c>
      <c r="P41" s="8">
        <v>0</v>
      </c>
      <c r="Q41" s="1">
        <f t="shared" si="1"/>
        <v>123.25</v>
      </c>
      <c r="R41" s="1">
        <f t="shared" si="2"/>
        <v>4134.0200000000004</v>
      </c>
      <c r="S41" s="10">
        <f>ROUND(MAX((R41-3500)*{0.03,0.1,0.2,0.25,0.3,0.35,0.45}-{0,105,555,1005,2755,5505,13505},0),2)</f>
        <v>19.02</v>
      </c>
      <c r="T41" s="10"/>
      <c r="U41" s="10"/>
      <c r="V41" s="10"/>
      <c r="W41" s="13">
        <f t="shared" si="4"/>
        <v>4115</v>
      </c>
      <c r="X41" s="5"/>
      <c r="Y41" s="23"/>
      <c r="Z41" s="23"/>
      <c r="AA41" s="23"/>
      <c r="AB41" s="23"/>
      <c r="AC41" s="100"/>
      <c r="AD41" s="100"/>
      <c r="AE41" s="57">
        <f t="shared" si="5"/>
        <v>0</v>
      </c>
      <c r="AF41" s="21"/>
    </row>
    <row r="42" spans="1:33">
      <c r="A42" s="51">
        <v>38</v>
      </c>
      <c r="B42" s="4" t="str">
        <f t="shared" si="0"/>
        <v>3</v>
      </c>
      <c r="C42" s="4">
        <v>3</v>
      </c>
      <c r="D42" s="4" t="s">
        <v>26</v>
      </c>
      <c r="E42" s="4" t="s">
        <v>23</v>
      </c>
      <c r="F42" s="4"/>
      <c r="G42" s="19">
        <v>4100</v>
      </c>
      <c r="H42" s="4"/>
      <c r="I42" s="4">
        <v>100</v>
      </c>
      <c r="J42" s="4">
        <v>30.5</v>
      </c>
      <c r="K42" s="19">
        <v>0</v>
      </c>
      <c r="L42" s="13">
        <f t="shared" si="3"/>
        <v>4230.5</v>
      </c>
      <c r="M42" s="7">
        <v>0</v>
      </c>
      <c r="N42" s="16">
        <v>0</v>
      </c>
      <c r="O42" s="13">
        <v>0</v>
      </c>
      <c r="P42" s="8">
        <v>0</v>
      </c>
      <c r="Q42" s="1">
        <f t="shared" si="1"/>
        <v>0</v>
      </c>
      <c r="R42" s="1">
        <f t="shared" si="2"/>
        <v>4230.5</v>
      </c>
      <c r="S42" s="10">
        <f>ROUND(MAX((R42-3500)*{0.03,0.1,0.2,0.25,0.3,0.35,0.45}-{0,105,555,1005,2755,5505,13505},0),2)</f>
        <v>21.92</v>
      </c>
      <c r="T42" s="10"/>
      <c r="U42" s="10"/>
      <c r="V42" s="10"/>
      <c r="W42" s="13">
        <f t="shared" si="4"/>
        <v>4208.58</v>
      </c>
      <c r="X42" s="5"/>
      <c r="Y42" s="23"/>
      <c r="Z42" s="23"/>
      <c r="AA42" s="23"/>
      <c r="AB42" s="23"/>
      <c r="AC42" s="100"/>
      <c r="AD42" s="100"/>
      <c r="AE42" s="57">
        <f t="shared" si="5"/>
        <v>0</v>
      </c>
      <c r="AF42" s="21"/>
    </row>
    <row r="43" spans="1:33">
      <c r="A43" s="51">
        <v>39</v>
      </c>
      <c r="B43" s="4" t="str">
        <f t="shared" si="0"/>
        <v>3</v>
      </c>
      <c r="C43" s="4">
        <v>3</v>
      </c>
      <c r="D43" s="4" t="s">
        <v>26</v>
      </c>
      <c r="E43" s="4" t="s">
        <v>23</v>
      </c>
      <c r="F43" s="4"/>
      <c r="G43" s="19">
        <v>3500</v>
      </c>
      <c r="H43" s="4"/>
      <c r="I43" s="4">
        <v>100</v>
      </c>
      <c r="J43" s="4">
        <v>225.25</v>
      </c>
      <c r="K43" s="19">
        <v>0</v>
      </c>
      <c r="L43" s="13">
        <f t="shared" si="3"/>
        <v>3825.25</v>
      </c>
      <c r="M43" s="7">
        <v>116</v>
      </c>
      <c r="N43" s="16">
        <v>48.82</v>
      </c>
      <c r="O43" s="13">
        <v>7.25</v>
      </c>
      <c r="P43" s="8">
        <v>0</v>
      </c>
      <c r="Q43" s="1">
        <f t="shared" si="1"/>
        <v>172.07</v>
      </c>
      <c r="R43" s="1">
        <f t="shared" si="2"/>
        <v>3653.18</v>
      </c>
      <c r="S43" s="10">
        <f>ROUND(MAX((R43-3500)*{0.03,0.1,0.2,0.25,0.3,0.35,0.45}-{0,105,555,1005,2755,5505,13505},0),2)</f>
        <v>4.5999999999999996</v>
      </c>
      <c r="T43" s="10"/>
      <c r="U43" s="10"/>
      <c r="V43" s="10"/>
      <c r="W43" s="13">
        <f t="shared" si="4"/>
        <v>3648.58</v>
      </c>
      <c r="X43" s="5"/>
      <c r="Y43" s="23"/>
      <c r="Z43" s="23"/>
      <c r="AA43" s="23"/>
      <c r="AB43" s="23"/>
      <c r="AC43" s="100"/>
      <c r="AD43" s="100"/>
      <c r="AE43" s="57">
        <f t="shared" si="5"/>
        <v>0</v>
      </c>
      <c r="AF43" s="21"/>
    </row>
    <row r="44" spans="1:33">
      <c r="A44" s="51">
        <v>40</v>
      </c>
      <c r="B44" s="4" t="str">
        <f t="shared" si="0"/>
        <v>3</v>
      </c>
      <c r="C44" s="4">
        <v>3</v>
      </c>
      <c r="D44" s="4" t="s">
        <v>26</v>
      </c>
      <c r="E44" s="4" t="s">
        <v>23</v>
      </c>
      <c r="F44" s="4"/>
      <c r="G44" s="19">
        <v>3500</v>
      </c>
      <c r="H44" s="4"/>
      <c r="I44" s="4">
        <v>100</v>
      </c>
      <c r="J44" s="4">
        <v>0</v>
      </c>
      <c r="K44" s="19">
        <v>0</v>
      </c>
      <c r="L44" s="13">
        <f t="shared" si="3"/>
        <v>3600</v>
      </c>
      <c r="M44" s="7">
        <v>116</v>
      </c>
      <c r="N44" s="16">
        <v>0</v>
      </c>
      <c r="O44" s="13">
        <v>7.25</v>
      </c>
      <c r="P44" s="8">
        <v>0</v>
      </c>
      <c r="Q44" s="1">
        <f t="shared" si="1"/>
        <v>123.25</v>
      </c>
      <c r="R44" s="1">
        <f t="shared" si="2"/>
        <v>3476.75</v>
      </c>
      <c r="S44" s="10">
        <f>ROUND(MAX((R44-3500)*{0.03,0.1,0.2,0.25,0.3,0.35,0.45}-{0,105,555,1005,2755,5505,13505},0),2)</f>
        <v>0</v>
      </c>
      <c r="T44" s="10"/>
      <c r="U44" s="10"/>
      <c r="V44" s="10"/>
      <c r="W44" s="13">
        <f t="shared" si="4"/>
        <v>3476.75</v>
      </c>
      <c r="X44" s="5"/>
      <c r="Y44" s="23"/>
      <c r="Z44" s="23"/>
      <c r="AA44" s="23"/>
      <c r="AB44" s="23"/>
      <c r="AC44" s="100"/>
      <c r="AD44" s="100"/>
      <c r="AE44" s="57">
        <f t="shared" si="5"/>
        <v>0</v>
      </c>
      <c r="AF44" s="21"/>
    </row>
    <row r="45" spans="1:33">
      <c r="A45" s="51">
        <v>41</v>
      </c>
      <c r="B45" s="4" t="str">
        <f t="shared" si="0"/>
        <v>3</v>
      </c>
      <c r="C45" s="4">
        <v>3</v>
      </c>
      <c r="D45" s="4" t="s">
        <v>26</v>
      </c>
      <c r="E45" s="4" t="s">
        <v>23</v>
      </c>
      <c r="F45" s="4"/>
      <c r="G45" s="19">
        <v>3400</v>
      </c>
      <c r="H45" s="4"/>
      <c r="I45" s="4">
        <v>100</v>
      </c>
      <c r="J45" s="4">
        <v>0</v>
      </c>
      <c r="K45" s="19">
        <v>99.93</v>
      </c>
      <c r="L45" s="13">
        <f t="shared" si="3"/>
        <v>3400.07</v>
      </c>
      <c r="M45" s="7">
        <v>116</v>
      </c>
      <c r="N45" s="16">
        <v>48.82</v>
      </c>
      <c r="O45" s="13">
        <v>7.25</v>
      </c>
      <c r="P45" s="8">
        <v>0</v>
      </c>
      <c r="Q45" s="1">
        <f t="shared" si="1"/>
        <v>172.07</v>
      </c>
      <c r="R45" s="1">
        <f t="shared" si="2"/>
        <v>3228</v>
      </c>
      <c r="S45" s="10">
        <f>ROUND(MAX((R45-3500)*{0.03,0.1,0.2,0.25,0.3,0.35,0.45}-{0,105,555,1005,2755,5505,13505},0),2)</f>
        <v>0</v>
      </c>
      <c r="T45" s="10"/>
      <c r="U45" s="10"/>
      <c r="V45" s="10"/>
      <c r="W45" s="13">
        <f t="shared" si="4"/>
        <v>3228</v>
      </c>
      <c r="X45" s="5"/>
      <c r="Y45" s="23"/>
      <c r="Z45" s="23"/>
      <c r="AA45" s="23"/>
      <c r="AB45" s="23"/>
      <c r="AC45" s="100"/>
      <c r="AD45" s="100"/>
      <c r="AE45" s="57">
        <f t="shared" si="5"/>
        <v>0</v>
      </c>
      <c r="AF45" s="21"/>
      <c r="AG45" s="21"/>
    </row>
    <row r="46" spans="1:33">
      <c r="A46" s="51">
        <v>42</v>
      </c>
      <c r="B46" s="4" t="str">
        <f t="shared" si="0"/>
        <v>3</v>
      </c>
      <c r="C46" s="4">
        <v>3</v>
      </c>
      <c r="D46" s="4" t="s">
        <v>26</v>
      </c>
      <c r="E46" s="4" t="s">
        <v>23</v>
      </c>
      <c r="F46" s="4"/>
      <c r="G46" s="19">
        <v>4400</v>
      </c>
      <c r="H46" s="4"/>
      <c r="I46" s="4">
        <v>100</v>
      </c>
      <c r="J46" s="4">
        <v>0</v>
      </c>
      <c r="K46" s="19">
        <v>0</v>
      </c>
      <c r="L46" s="13">
        <f t="shared" si="3"/>
        <v>4500</v>
      </c>
      <c r="M46" s="7">
        <v>116</v>
      </c>
      <c r="N46" s="16">
        <v>48.82</v>
      </c>
      <c r="O46" s="13">
        <v>7.25</v>
      </c>
      <c r="P46" s="8">
        <v>0</v>
      </c>
      <c r="Q46" s="1">
        <f t="shared" si="1"/>
        <v>172.07</v>
      </c>
      <c r="R46" s="1">
        <f t="shared" si="2"/>
        <v>4327.93</v>
      </c>
      <c r="S46" s="10">
        <f>ROUND(MAX((R46-3500)*{0.03,0.1,0.2,0.25,0.3,0.35,0.45}-{0,105,555,1005,2755,5505,13505},0),2)</f>
        <v>24.84</v>
      </c>
      <c r="T46" s="10"/>
      <c r="U46" s="10"/>
      <c r="V46" s="10"/>
      <c r="W46" s="13">
        <f t="shared" si="4"/>
        <v>4303.09</v>
      </c>
      <c r="X46" s="5"/>
      <c r="Y46" s="23"/>
      <c r="Z46" s="23"/>
      <c r="AA46" s="23"/>
      <c r="AB46" s="23"/>
      <c r="AC46" s="100"/>
      <c r="AD46" s="100"/>
      <c r="AE46" s="57">
        <f t="shared" si="5"/>
        <v>0</v>
      </c>
      <c r="AF46" s="21"/>
    </row>
    <row r="47" spans="1:33">
      <c r="A47" s="51">
        <v>43</v>
      </c>
      <c r="B47" s="4" t="str">
        <f t="shared" si="0"/>
        <v>3</v>
      </c>
      <c r="C47" s="4">
        <v>3</v>
      </c>
      <c r="D47" s="4" t="s">
        <v>26</v>
      </c>
      <c r="E47" s="4" t="s">
        <v>23</v>
      </c>
      <c r="F47" s="4"/>
      <c r="G47" s="19">
        <v>3200</v>
      </c>
      <c r="H47" s="4"/>
      <c r="I47" s="4">
        <v>100</v>
      </c>
      <c r="J47" s="4">
        <v>0</v>
      </c>
      <c r="K47" s="19">
        <v>0</v>
      </c>
      <c r="L47" s="13">
        <f t="shared" si="3"/>
        <v>3300</v>
      </c>
      <c r="M47" s="7">
        <v>116</v>
      </c>
      <c r="N47" s="16">
        <v>48.82</v>
      </c>
      <c r="O47" s="13">
        <v>7.25</v>
      </c>
      <c r="P47" s="8">
        <v>225</v>
      </c>
      <c r="Q47" s="1">
        <f t="shared" si="1"/>
        <v>397.07</v>
      </c>
      <c r="R47" s="1">
        <f t="shared" si="2"/>
        <v>2902.93</v>
      </c>
      <c r="S47" s="10">
        <f>ROUND(MAX((R47-3500)*{0.03,0.1,0.2,0.25,0.3,0.35,0.45}-{0,105,555,1005,2755,5505,13505},0),2)</f>
        <v>0</v>
      </c>
      <c r="T47" s="10"/>
      <c r="U47" s="10"/>
      <c r="V47" s="10"/>
      <c r="W47" s="13">
        <f t="shared" si="4"/>
        <v>2902.93</v>
      </c>
      <c r="X47" s="5"/>
      <c r="Y47" s="23"/>
      <c r="Z47" s="23"/>
      <c r="AA47" s="23"/>
      <c r="AB47" s="23"/>
      <c r="AC47" s="100"/>
      <c r="AD47" s="100"/>
      <c r="AE47" s="57">
        <f t="shared" si="5"/>
        <v>0</v>
      </c>
      <c r="AF47" s="21"/>
      <c r="AG47" s="21"/>
    </row>
    <row r="48" spans="1:33">
      <c r="A48" s="51">
        <v>44</v>
      </c>
      <c r="B48" s="4" t="str">
        <f t="shared" si="0"/>
        <v>3</v>
      </c>
      <c r="C48" s="4">
        <v>3</v>
      </c>
      <c r="D48" s="4" t="s">
        <v>26</v>
      </c>
      <c r="E48" s="4" t="s">
        <v>23</v>
      </c>
      <c r="F48" s="4"/>
      <c r="G48" s="19">
        <v>3700</v>
      </c>
      <c r="H48" s="4"/>
      <c r="I48" s="4">
        <v>100</v>
      </c>
      <c r="J48" s="4">
        <v>0</v>
      </c>
      <c r="K48" s="19">
        <v>3800</v>
      </c>
      <c r="L48" s="13">
        <f t="shared" si="3"/>
        <v>0</v>
      </c>
      <c r="M48" s="7">
        <v>116</v>
      </c>
      <c r="N48" s="16">
        <v>48.82</v>
      </c>
      <c r="O48" s="13">
        <v>7.25</v>
      </c>
      <c r="P48" s="8">
        <v>750</v>
      </c>
      <c r="Q48" s="1">
        <f t="shared" si="1"/>
        <v>922.06999999999994</v>
      </c>
      <c r="R48" s="1">
        <f t="shared" si="2"/>
        <v>-922.06999999999994</v>
      </c>
      <c r="S48" s="10">
        <f>ROUND(MAX((R48-3500)*{0.03,0.1,0.2,0.25,0.3,0.35,0.45}-{0,105,555,1005,2755,5505,13505},0),2)</f>
        <v>0</v>
      </c>
      <c r="T48" s="10"/>
      <c r="U48" s="10">
        <v>922.07</v>
      </c>
      <c r="V48" s="10"/>
      <c r="W48" s="13">
        <f t="shared" si="4"/>
        <v>1.1368683772161603E-13</v>
      </c>
      <c r="X48" s="5"/>
      <c r="Y48" s="23"/>
      <c r="Z48" s="23"/>
      <c r="AA48" s="23"/>
      <c r="AB48" s="23"/>
      <c r="AC48" s="100"/>
      <c r="AD48" s="100"/>
      <c r="AE48" s="57">
        <f t="shared" si="5"/>
        <v>0</v>
      </c>
      <c r="AF48" s="21"/>
      <c r="AG48" s="21"/>
    </row>
    <row r="49" spans="1:33">
      <c r="A49" s="51">
        <v>45</v>
      </c>
      <c r="B49" s="4" t="str">
        <f t="shared" si="0"/>
        <v>3</v>
      </c>
      <c r="C49" s="4">
        <v>3</v>
      </c>
      <c r="D49" s="4" t="s">
        <v>26</v>
      </c>
      <c r="E49" s="4" t="s">
        <v>23</v>
      </c>
      <c r="F49" s="4"/>
      <c r="G49" s="19">
        <v>3000</v>
      </c>
      <c r="H49" s="4"/>
      <c r="I49" s="4">
        <v>100</v>
      </c>
      <c r="J49" s="4">
        <v>0</v>
      </c>
      <c r="K49" s="19">
        <f>290.32+958.61</f>
        <v>1248.93</v>
      </c>
      <c r="L49" s="13">
        <f t="shared" si="3"/>
        <v>1851.07</v>
      </c>
      <c r="M49" s="7">
        <v>116</v>
      </c>
      <c r="N49" s="16">
        <v>48.82</v>
      </c>
      <c r="O49" s="13">
        <v>7.25</v>
      </c>
      <c r="P49" s="8">
        <v>176</v>
      </c>
      <c r="Q49" s="1">
        <f t="shared" si="1"/>
        <v>348.07</v>
      </c>
      <c r="R49" s="1">
        <f t="shared" si="2"/>
        <v>1503</v>
      </c>
      <c r="S49" s="10">
        <f>ROUND(MAX((R49-3500)*{0.03,0.1,0.2,0.25,0.3,0.35,0.45}-{0,105,555,1005,2755,5505,13505},0),2)</f>
        <v>0</v>
      </c>
      <c r="T49" s="10"/>
      <c r="U49" s="10"/>
      <c r="V49" s="10"/>
      <c r="W49" s="13">
        <f t="shared" si="4"/>
        <v>1503</v>
      </c>
      <c r="X49" s="5"/>
      <c r="Y49" s="23"/>
      <c r="Z49" s="23"/>
      <c r="AA49" s="23"/>
      <c r="AB49" s="23"/>
      <c r="AC49" s="100"/>
      <c r="AD49" s="100"/>
      <c r="AE49" s="57">
        <f t="shared" si="5"/>
        <v>0</v>
      </c>
      <c r="AF49" s="21"/>
      <c r="AG49" s="21"/>
    </row>
    <row r="50" spans="1:33">
      <c r="A50" s="51">
        <v>46</v>
      </c>
      <c r="B50" s="4" t="str">
        <f t="shared" si="0"/>
        <v>3</v>
      </c>
      <c r="C50" s="4">
        <v>3</v>
      </c>
      <c r="D50" s="4" t="s">
        <v>26</v>
      </c>
      <c r="E50" s="4" t="s">
        <v>23</v>
      </c>
      <c r="F50" s="4"/>
      <c r="G50" s="19">
        <v>3500</v>
      </c>
      <c r="H50" s="4"/>
      <c r="I50" s="4">
        <v>100</v>
      </c>
      <c r="J50" s="4">
        <v>0</v>
      </c>
      <c r="K50" s="19">
        <v>331.93</v>
      </c>
      <c r="L50" s="13">
        <f t="shared" si="3"/>
        <v>3268.07</v>
      </c>
      <c r="M50" s="7">
        <v>116</v>
      </c>
      <c r="N50" s="16">
        <v>48.82</v>
      </c>
      <c r="O50" s="13">
        <v>7.25</v>
      </c>
      <c r="P50" s="8">
        <v>176</v>
      </c>
      <c r="Q50" s="1">
        <f t="shared" si="1"/>
        <v>348.07</v>
      </c>
      <c r="R50" s="1">
        <f t="shared" si="2"/>
        <v>2920</v>
      </c>
      <c r="S50" s="10">
        <f>ROUND(MAX((R50-3500)*{0.03,0.1,0.2,0.25,0.3,0.35,0.45}-{0,105,555,1005,2755,5505,13505},0),2)</f>
        <v>0</v>
      </c>
      <c r="T50" s="10"/>
      <c r="U50" s="10"/>
      <c r="V50" s="10"/>
      <c r="W50" s="13">
        <f t="shared" si="4"/>
        <v>2920</v>
      </c>
      <c r="X50" s="5"/>
      <c r="Y50" s="23"/>
      <c r="Z50" s="23"/>
      <c r="AA50" s="23"/>
      <c r="AB50" s="23"/>
      <c r="AC50" s="100"/>
      <c r="AD50" s="100"/>
      <c r="AE50" s="57">
        <f t="shared" si="5"/>
        <v>0</v>
      </c>
      <c r="AF50" s="21"/>
      <c r="AG50" s="21"/>
    </row>
    <row r="51" spans="1:33">
      <c r="A51" s="51">
        <v>47</v>
      </c>
      <c r="B51" s="4" t="str">
        <f t="shared" si="0"/>
        <v>3</v>
      </c>
      <c r="C51" s="4">
        <v>3</v>
      </c>
      <c r="D51" s="4" t="s">
        <v>26</v>
      </c>
      <c r="E51" s="4" t="s">
        <v>23</v>
      </c>
      <c r="F51" s="4"/>
      <c r="G51" s="19">
        <v>6500</v>
      </c>
      <c r="H51" s="4"/>
      <c r="I51" s="4">
        <v>100</v>
      </c>
      <c r="J51" s="4">
        <v>0</v>
      </c>
      <c r="K51" s="19">
        <v>0</v>
      </c>
      <c r="L51" s="13">
        <f t="shared" si="3"/>
        <v>6600</v>
      </c>
      <c r="M51" s="7">
        <v>116</v>
      </c>
      <c r="N51" s="16">
        <v>48.82</v>
      </c>
      <c r="O51" s="13">
        <v>7.25</v>
      </c>
      <c r="P51" s="8">
        <v>810</v>
      </c>
      <c r="Q51" s="1">
        <f t="shared" si="1"/>
        <v>982.06999999999994</v>
      </c>
      <c r="R51" s="1">
        <f t="shared" si="2"/>
        <v>5617.93</v>
      </c>
      <c r="S51" s="10">
        <f>ROUND(MAX((R51-3500)*{0.03,0.1,0.2,0.25,0.3,0.35,0.45}-{0,105,555,1005,2755,5505,13505},0),2)</f>
        <v>106.79</v>
      </c>
      <c r="T51" s="10"/>
      <c r="U51" s="10"/>
      <c r="V51" s="10"/>
      <c r="W51" s="13">
        <f t="shared" si="4"/>
        <v>5511.14</v>
      </c>
      <c r="X51" s="5"/>
      <c r="Y51" s="23"/>
      <c r="Z51" s="23"/>
      <c r="AA51" s="23"/>
      <c r="AB51" s="23"/>
      <c r="AC51" s="100"/>
      <c r="AD51" s="100"/>
      <c r="AE51" s="57">
        <f t="shared" si="5"/>
        <v>0</v>
      </c>
      <c r="AF51" s="21"/>
    </row>
    <row r="52" spans="1:33">
      <c r="A52" s="51">
        <v>48</v>
      </c>
      <c r="B52" s="4" t="str">
        <f t="shared" si="0"/>
        <v>3</v>
      </c>
      <c r="C52" s="4">
        <v>3</v>
      </c>
      <c r="D52" s="4" t="s">
        <v>26</v>
      </c>
      <c r="E52" s="4" t="s">
        <v>23</v>
      </c>
      <c r="F52" s="4"/>
      <c r="G52" s="19">
        <v>3000</v>
      </c>
      <c r="H52" s="4"/>
      <c r="I52" s="4">
        <v>100</v>
      </c>
      <c r="J52" s="4">
        <v>0</v>
      </c>
      <c r="K52" s="19">
        <f>290.32+922.61</f>
        <v>1212.93</v>
      </c>
      <c r="L52" s="13">
        <f t="shared" si="3"/>
        <v>1887.07</v>
      </c>
      <c r="M52" s="7">
        <v>116</v>
      </c>
      <c r="N52" s="16">
        <v>48.82</v>
      </c>
      <c r="O52" s="13">
        <v>7.25</v>
      </c>
      <c r="P52" s="8">
        <v>810</v>
      </c>
      <c r="Q52" s="1">
        <f t="shared" si="1"/>
        <v>982.06999999999994</v>
      </c>
      <c r="R52" s="1">
        <f t="shared" si="2"/>
        <v>905</v>
      </c>
      <c r="S52" s="10">
        <f>ROUND(MAX((R52-3500)*{0.03,0.1,0.2,0.25,0.3,0.35,0.45}-{0,105,555,1005,2755,5505,13505},0),2)</f>
        <v>0</v>
      </c>
      <c r="T52" s="10"/>
      <c r="U52" s="10"/>
      <c r="V52" s="10"/>
      <c r="W52" s="13">
        <f t="shared" si="4"/>
        <v>905</v>
      </c>
      <c r="X52" s="5"/>
      <c r="Y52" s="23"/>
      <c r="Z52" s="23"/>
      <c r="AA52" s="23"/>
      <c r="AB52" s="23"/>
      <c r="AC52" s="100"/>
      <c r="AD52" s="100"/>
      <c r="AE52" s="57">
        <f t="shared" si="5"/>
        <v>0</v>
      </c>
      <c r="AF52" s="21"/>
      <c r="AG52" s="21"/>
    </row>
    <row r="53" spans="1:33">
      <c r="A53" s="51">
        <v>49</v>
      </c>
      <c r="B53" s="4" t="str">
        <f t="shared" si="0"/>
        <v>3</v>
      </c>
      <c r="C53" s="4">
        <v>3</v>
      </c>
      <c r="D53" s="4" t="s">
        <v>26</v>
      </c>
      <c r="E53" s="4" t="s">
        <v>23</v>
      </c>
      <c r="F53" s="4"/>
      <c r="G53" s="19">
        <v>3500</v>
      </c>
      <c r="H53" s="4"/>
      <c r="I53" s="4">
        <v>100</v>
      </c>
      <c r="J53" s="4">
        <v>0</v>
      </c>
      <c r="K53" s="19">
        <v>0</v>
      </c>
      <c r="L53" s="13">
        <f t="shared" si="3"/>
        <v>3600</v>
      </c>
      <c r="M53" s="7">
        <v>116</v>
      </c>
      <c r="N53" s="16">
        <v>48.82</v>
      </c>
      <c r="O53" s="13">
        <v>7.25</v>
      </c>
      <c r="P53" s="8">
        <v>0</v>
      </c>
      <c r="Q53" s="1">
        <f t="shared" si="1"/>
        <v>172.07</v>
      </c>
      <c r="R53" s="1">
        <f t="shared" si="2"/>
        <v>3427.93</v>
      </c>
      <c r="S53" s="10">
        <f>ROUND(MAX((R53-3500)*{0.03,0.1,0.2,0.25,0.3,0.35,0.45}-{0,105,555,1005,2755,5505,13505},0),2)</f>
        <v>0</v>
      </c>
      <c r="T53" s="10"/>
      <c r="U53" s="10"/>
      <c r="V53" s="10"/>
      <c r="W53" s="13">
        <f t="shared" si="4"/>
        <v>3427.93</v>
      </c>
      <c r="X53" s="5"/>
      <c r="Y53" s="23"/>
      <c r="Z53" s="23"/>
      <c r="AA53" s="23"/>
      <c r="AB53" s="23"/>
      <c r="AC53" s="100"/>
      <c r="AD53" s="100"/>
      <c r="AE53" s="57">
        <f t="shared" si="5"/>
        <v>0</v>
      </c>
      <c r="AF53" s="21"/>
    </row>
    <row r="54" spans="1:33">
      <c r="A54" s="51">
        <v>50</v>
      </c>
      <c r="B54" s="4" t="str">
        <f t="shared" si="0"/>
        <v>3</v>
      </c>
      <c r="C54" s="4">
        <v>3</v>
      </c>
      <c r="D54" s="4" t="s">
        <v>26</v>
      </c>
      <c r="E54" s="4" t="s">
        <v>23</v>
      </c>
      <c r="F54" s="4"/>
      <c r="G54" s="19">
        <v>3000</v>
      </c>
      <c r="H54" s="4"/>
      <c r="I54" s="4">
        <v>100</v>
      </c>
      <c r="J54" s="4">
        <v>0</v>
      </c>
      <c r="K54" s="19">
        <v>0</v>
      </c>
      <c r="L54" s="13">
        <f t="shared" si="3"/>
        <v>3100</v>
      </c>
      <c r="M54" s="7">
        <v>116</v>
      </c>
      <c r="N54" s="16">
        <v>0</v>
      </c>
      <c r="O54" s="13">
        <v>0</v>
      </c>
      <c r="P54" s="8">
        <v>0</v>
      </c>
      <c r="Q54" s="1">
        <f t="shared" si="1"/>
        <v>116</v>
      </c>
      <c r="R54" s="1">
        <f t="shared" si="2"/>
        <v>2984</v>
      </c>
      <c r="S54" s="10">
        <f>ROUND(MAX((R54-3500)*{0.03,0.1,0.2,0.25,0.3,0.35,0.45}-{0,105,555,1005,2755,5505,13505},0),2)</f>
        <v>0</v>
      </c>
      <c r="T54" s="10"/>
      <c r="U54" s="10"/>
      <c r="V54" s="10"/>
      <c r="W54" s="13">
        <f t="shared" si="4"/>
        <v>2984</v>
      </c>
      <c r="X54" s="5"/>
      <c r="Y54" s="23"/>
      <c r="Z54" s="23"/>
      <c r="AA54" s="23"/>
      <c r="AB54" s="23"/>
      <c r="AC54" s="23"/>
      <c r="AD54" s="23"/>
      <c r="AE54" s="57">
        <v>0</v>
      </c>
      <c r="AF54" s="21"/>
    </row>
    <row r="55" spans="1:33">
      <c r="A55" s="51">
        <v>51</v>
      </c>
      <c r="B55" s="4" t="str">
        <f t="shared" si="0"/>
        <v>3</v>
      </c>
      <c r="C55" s="4">
        <v>3</v>
      </c>
      <c r="D55" s="4" t="s">
        <v>26</v>
      </c>
      <c r="E55" s="4" t="s">
        <v>23</v>
      </c>
      <c r="F55" s="4"/>
      <c r="G55" s="19">
        <v>3500</v>
      </c>
      <c r="H55" s="4"/>
      <c r="I55" s="4">
        <v>100</v>
      </c>
      <c r="J55" s="4">
        <v>150</v>
      </c>
      <c r="K55" s="19">
        <v>0</v>
      </c>
      <c r="L55" s="13">
        <f t="shared" si="3"/>
        <v>3750</v>
      </c>
      <c r="M55" s="7">
        <v>116</v>
      </c>
      <c r="N55" s="16">
        <v>0</v>
      </c>
      <c r="O55" s="13">
        <v>0</v>
      </c>
      <c r="P55" s="8">
        <v>0</v>
      </c>
      <c r="Q55" s="1">
        <f t="shared" si="1"/>
        <v>116</v>
      </c>
      <c r="R55" s="1">
        <f t="shared" si="2"/>
        <v>3634</v>
      </c>
      <c r="S55" s="10">
        <f>ROUND(MAX((R55-3500)*{0.03,0.1,0.2,0.25,0.3,0.35,0.45}-{0,105,555,1005,2755,5505,13505},0),2)</f>
        <v>4.0199999999999996</v>
      </c>
      <c r="T55" s="10"/>
      <c r="U55" s="10"/>
      <c r="V55" s="10"/>
      <c r="W55" s="13">
        <f t="shared" si="4"/>
        <v>3629.98</v>
      </c>
      <c r="X55" s="5"/>
      <c r="Y55" s="23"/>
      <c r="Z55" s="23"/>
      <c r="AA55" s="23"/>
      <c r="AB55" s="23"/>
      <c r="AC55" s="23"/>
      <c r="AD55" s="23"/>
      <c r="AE55" s="57">
        <v>0</v>
      </c>
      <c r="AF55" s="21"/>
    </row>
    <row r="56" spans="1:33">
      <c r="A56" s="51">
        <v>52</v>
      </c>
      <c r="B56" s="4" t="str">
        <f t="shared" si="0"/>
        <v>3</v>
      </c>
      <c r="C56" s="4">
        <v>3</v>
      </c>
      <c r="D56" s="4" t="s">
        <v>26</v>
      </c>
      <c r="E56" s="4" t="s">
        <v>23</v>
      </c>
      <c r="F56" s="4"/>
      <c r="G56" s="19">
        <v>3500</v>
      </c>
      <c r="H56" s="4"/>
      <c r="I56" s="4">
        <v>100</v>
      </c>
      <c r="J56" s="4">
        <v>160.63</v>
      </c>
      <c r="K56" s="19">
        <v>0</v>
      </c>
      <c r="L56" s="13">
        <f t="shared" si="3"/>
        <v>3760.63</v>
      </c>
      <c r="M56" s="7">
        <v>0</v>
      </c>
      <c r="N56" s="16">
        <v>0</v>
      </c>
      <c r="O56" s="13">
        <v>0</v>
      </c>
      <c r="P56" s="8">
        <v>0</v>
      </c>
      <c r="Q56" s="1">
        <f t="shared" si="1"/>
        <v>0</v>
      </c>
      <c r="R56" s="1">
        <f t="shared" si="2"/>
        <v>3760.63</v>
      </c>
      <c r="S56" s="10">
        <f>ROUND(MAX((R56-3500)*{0.03,0.1,0.2,0.25,0.3,0.35,0.45}-{0,105,555,1005,2755,5505,13505},0),2)</f>
        <v>7.82</v>
      </c>
      <c r="T56" s="10"/>
      <c r="U56" s="10"/>
      <c r="V56" s="10"/>
      <c r="W56" s="13">
        <f t="shared" si="4"/>
        <v>3752.81</v>
      </c>
      <c r="X56" s="5"/>
      <c r="Y56" s="23"/>
      <c r="Z56" s="23"/>
      <c r="AA56" s="23"/>
      <c r="AB56" s="23"/>
      <c r="AC56" s="100"/>
      <c r="AD56" s="100"/>
      <c r="AE56" s="57">
        <f t="shared" si="5"/>
        <v>0</v>
      </c>
      <c r="AF56" s="21"/>
    </row>
    <row r="57" spans="1:33">
      <c r="A57" s="51">
        <v>53</v>
      </c>
      <c r="B57" s="4" t="str">
        <f t="shared" si="0"/>
        <v>3</v>
      </c>
      <c r="C57" s="4">
        <v>3</v>
      </c>
      <c r="D57" s="4" t="s">
        <v>26</v>
      </c>
      <c r="E57" s="4" t="s">
        <v>23</v>
      </c>
      <c r="F57" s="4"/>
      <c r="G57" s="19">
        <v>3300</v>
      </c>
      <c r="H57" s="4"/>
      <c r="I57" s="4">
        <v>100</v>
      </c>
      <c r="J57" s="4">
        <v>0</v>
      </c>
      <c r="K57" s="19">
        <v>0</v>
      </c>
      <c r="L57" s="13">
        <f t="shared" si="3"/>
        <v>3400</v>
      </c>
      <c r="M57" s="7">
        <v>116</v>
      </c>
      <c r="N57" s="16">
        <v>48.82</v>
      </c>
      <c r="O57" s="13">
        <v>7.25</v>
      </c>
      <c r="P57" s="8">
        <v>0</v>
      </c>
      <c r="Q57" s="1">
        <f t="shared" si="1"/>
        <v>172.07</v>
      </c>
      <c r="R57" s="1">
        <f t="shared" si="2"/>
        <v>3227.93</v>
      </c>
      <c r="S57" s="10">
        <f>ROUND(MAX((R57-3500)*{0.03,0.1,0.2,0.25,0.3,0.35,0.45}-{0,105,555,1005,2755,5505,13505},0),2)</f>
        <v>0</v>
      </c>
      <c r="T57" s="10"/>
      <c r="U57" s="10"/>
      <c r="V57" s="10"/>
      <c r="W57" s="13">
        <f t="shared" si="4"/>
        <v>3227.93</v>
      </c>
      <c r="X57" s="5"/>
      <c r="Y57" s="23"/>
      <c r="Z57" s="23"/>
      <c r="AA57" s="23"/>
      <c r="AB57" s="23"/>
      <c r="AC57" s="100"/>
      <c r="AD57" s="100"/>
      <c r="AE57" s="57">
        <f t="shared" si="5"/>
        <v>0</v>
      </c>
      <c r="AF57" s="21"/>
    </row>
    <row r="58" spans="1:33">
      <c r="A58" s="51">
        <v>54</v>
      </c>
      <c r="B58" s="4" t="str">
        <f t="shared" si="0"/>
        <v>3</v>
      </c>
      <c r="C58" s="4">
        <v>3</v>
      </c>
      <c r="D58" s="4" t="s">
        <v>26</v>
      </c>
      <c r="E58" s="4" t="s">
        <v>23</v>
      </c>
      <c r="F58" s="22"/>
      <c r="G58" s="19">
        <v>2800</v>
      </c>
      <c r="H58" s="4"/>
      <c r="I58" s="4">
        <v>100</v>
      </c>
      <c r="J58" s="4">
        <v>0</v>
      </c>
      <c r="K58" s="19">
        <f>280.65+6.28</f>
        <v>286.92999999999995</v>
      </c>
      <c r="L58" s="13">
        <f t="shared" si="3"/>
        <v>2613.0700000000002</v>
      </c>
      <c r="M58" s="7">
        <v>116</v>
      </c>
      <c r="N58" s="16">
        <v>48.82</v>
      </c>
      <c r="O58" s="13">
        <v>7.25</v>
      </c>
      <c r="P58" s="8">
        <v>0</v>
      </c>
      <c r="Q58" s="1">
        <f t="shared" si="1"/>
        <v>172.07</v>
      </c>
      <c r="R58" s="1">
        <f t="shared" si="2"/>
        <v>2441</v>
      </c>
      <c r="S58" s="10">
        <f>ROUND(MAX((R58-3500)*{0.03,0.1,0.2,0.25,0.3,0.35,0.45}-{0,105,555,1005,2755,5505,13505},0),2)</f>
        <v>0</v>
      </c>
      <c r="T58" s="10"/>
      <c r="U58" s="10"/>
      <c r="V58" s="10"/>
      <c r="W58" s="13">
        <f t="shared" si="4"/>
        <v>2441</v>
      </c>
      <c r="X58" s="5"/>
      <c r="Y58" s="23"/>
      <c r="Z58" s="23"/>
      <c r="AA58" s="23"/>
      <c r="AB58" s="23"/>
      <c r="AC58" s="100"/>
      <c r="AD58" s="100"/>
      <c r="AE58" s="57">
        <f t="shared" si="5"/>
        <v>0</v>
      </c>
      <c r="AF58" s="21"/>
      <c r="AG58" s="21"/>
    </row>
    <row r="59" spans="1:33">
      <c r="A59" s="51">
        <v>55</v>
      </c>
      <c r="B59" s="4" t="str">
        <f t="shared" si="0"/>
        <v>3</v>
      </c>
      <c r="C59" s="4">
        <v>3</v>
      </c>
      <c r="D59" s="4" t="s">
        <v>26</v>
      </c>
      <c r="E59" s="4" t="s">
        <v>23</v>
      </c>
      <c r="F59" s="22"/>
      <c r="G59" s="19">
        <v>2900</v>
      </c>
      <c r="H59" s="4"/>
      <c r="I59" s="4">
        <v>100</v>
      </c>
      <c r="J59" s="4">
        <v>5.07</v>
      </c>
      <c r="K59" s="19">
        <v>0</v>
      </c>
      <c r="L59" s="13">
        <f t="shared" si="3"/>
        <v>3005.07</v>
      </c>
      <c r="M59" s="7">
        <v>116</v>
      </c>
      <c r="N59" s="16">
        <v>48.82</v>
      </c>
      <c r="O59" s="13">
        <v>7.25</v>
      </c>
      <c r="P59" s="8">
        <v>0</v>
      </c>
      <c r="Q59" s="1">
        <f t="shared" si="1"/>
        <v>172.07</v>
      </c>
      <c r="R59" s="1">
        <f t="shared" si="2"/>
        <v>2833</v>
      </c>
      <c r="S59" s="10">
        <f>ROUND(MAX((R59-3500)*{0.03,0.1,0.2,0.25,0.3,0.35,0.45}-{0,105,555,1005,2755,5505,13505},0),2)</f>
        <v>0</v>
      </c>
      <c r="T59" s="10"/>
      <c r="U59" s="10"/>
      <c r="V59" s="10"/>
      <c r="W59" s="13">
        <f t="shared" si="4"/>
        <v>2833</v>
      </c>
      <c r="X59" s="5"/>
      <c r="Y59" s="23"/>
      <c r="Z59" s="23"/>
      <c r="AA59" s="23"/>
      <c r="AB59" s="23"/>
      <c r="AC59" s="100"/>
      <c r="AD59" s="100"/>
      <c r="AE59" s="57">
        <f t="shared" si="5"/>
        <v>0</v>
      </c>
      <c r="AF59" s="21"/>
      <c r="AG59" s="21"/>
    </row>
    <row r="60" spans="1:33">
      <c r="A60" s="51">
        <v>56</v>
      </c>
      <c r="B60" s="4" t="str">
        <f t="shared" si="0"/>
        <v>3</v>
      </c>
      <c r="C60" s="4">
        <v>3</v>
      </c>
      <c r="D60" s="4" t="s">
        <v>26</v>
      </c>
      <c r="E60" s="4" t="s">
        <v>23</v>
      </c>
      <c r="F60" s="22"/>
      <c r="G60" s="19">
        <v>2700</v>
      </c>
      <c r="H60" s="4"/>
      <c r="I60" s="4">
        <v>100</v>
      </c>
      <c r="J60" s="4">
        <v>0</v>
      </c>
      <c r="K60" s="19">
        <v>137.75</v>
      </c>
      <c r="L60" s="13">
        <f t="shared" si="3"/>
        <v>2662.25</v>
      </c>
      <c r="M60" s="7">
        <v>116</v>
      </c>
      <c r="N60" s="16">
        <v>0</v>
      </c>
      <c r="O60" s="13">
        <v>7.25</v>
      </c>
      <c r="P60" s="8">
        <v>0</v>
      </c>
      <c r="Q60" s="1">
        <f t="shared" si="1"/>
        <v>123.25</v>
      </c>
      <c r="R60" s="1">
        <f t="shared" si="2"/>
        <v>2539</v>
      </c>
      <c r="S60" s="10">
        <f>ROUND(MAX((R60-3500)*{0.03,0.1,0.2,0.25,0.3,0.35,0.45}-{0,105,555,1005,2755,5505,13505},0),2)</f>
        <v>0</v>
      </c>
      <c r="T60" s="10"/>
      <c r="U60" s="10"/>
      <c r="V60" s="10"/>
      <c r="W60" s="13">
        <f t="shared" si="4"/>
        <v>2539</v>
      </c>
      <c r="X60" s="5"/>
      <c r="Y60" s="23"/>
      <c r="Z60" s="23"/>
      <c r="AA60" s="23"/>
      <c r="AB60" s="23"/>
      <c r="AC60" s="100"/>
      <c r="AD60" s="100"/>
      <c r="AE60" s="57">
        <f t="shared" si="5"/>
        <v>0</v>
      </c>
      <c r="AF60" s="21"/>
      <c r="AG60" s="21"/>
    </row>
    <row r="61" spans="1:33">
      <c r="A61" s="51">
        <v>57</v>
      </c>
      <c r="B61" s="4" t="str">
        <f t="shared" si="0"/>
        <v>3</v>
      </c>
      <c r="C61" s="4">
        <v>3</v>
      </c>
      <c r="D61" s="4" t="s">
        <v>26</v>
      </c>
      <c r="E61" s="4" t="s">
        <v>23</v>
      </c>
      <c r="F61" s="22"/>
      <c r="G61" s="19">
        <f>3000-200</f>
        <v>2800</v>
      </c>
      <c r="H61" s="4"/>
      <c r="I61" s="4">
        <v>100</v>
      </c>
      <c r="J61" s="4">
        <v>0</v>
      </c>
      <c r="K61" s="19">
        <v>350</v>
      </c>
      <c r="L61" s="13">
        <f t="shared" si="3"/>
        <v>2550</v>
      </c>
      <c r="M61" s="7">
        <v>116</v>
      </c>
      <c r="N61" s="16">
        <v>48.82</v>
      </c>
      <c r="O61" s="13">
        <v>7.25</v>
      </c>
      <c r="P61" s="8">
        <v>0</v>
      </c>
      <c r="Q61" s="1">
        <f t="shared" si="1"/>
        <v>172.07</v>
      </c>
      <c r="R61" s="1">
        <f t="shared" si="2"/>
        <v>2377.9299999999998</v>
      </c>
      <c r="S61" s="10">
        <f>ROUND(MAX((R61-3500)*{0.03,0.1,0.2,0.25,0.3,0.35,0.45}-{0,105,555,1005,2755,5505,13505},0),2)</f>
        <v>0</v>
      </c>
      <c r="T61" s="10"/>
      <c r="U61" s="10"/>
      <c r="V61" s="10"/>
      <c r="W61" s="13">
        <f t="shared" si="4"/>
        <v>2377.9299999999998</v>
      </c>
      <c r="X61" s="5"/>
      <c r="Y61" s="23"/>
      <c r="Z61" s="23"/>
      <c r="AA61" s="23"/>
      <c r="AB61" s="23"/>
      <c r="AC61" s="100"/>
      <c r="AD61" s="100"/>
      <c r="AE61" s="57">
        <f t="shared" si="5"/>
        <v>0</v>
      </c>
      <c r="AF61" s="21"/>
      <c r="AG61" s="21"/>
    </row>
    <row r="62" spans="1:33">
      <c r="A62" s="51">
        <v>58</v>
      </c>
      <c r="B62" s="4" t="str">
        <f t="shared" si="0"/>
        <v>3</v>
      </c>
      <c r="C62" s="4">
        <v>3</v>
      </c>
      <c r="D62" s="4" t="s">
        <v>26</v>
      </c>
      <c r="E62" s="4" t="s">
        <v>23</v>
      </c>
      <c r="F62" s="22"/>
      <c r="G62" s="19">
        <v>2900</v>
      </c>
      <c r="H62" s="4"/>
      <c r="I62" s="4">
        <v>100</v>
      </c>
      <c r="J62" s="4">
        <v>0</v>
      </c>
      <c r="K62" s="19">
        <v>200</v>
      </c>
      <c r="L62" s="13">
        <f t="shared" si="3"/>
        <v>2800</v>
      </c>
      <c r="M62" s="7">
        <v>116</v>
      </c>
      <c r="N62" s="16">
        <v>48.82</v>
      </c>
      <c r="O62" s="13">
        <v>7.25</v>
      </c>
      <c r="P62" s="8">
        <v>0</v>
      </c>
      <c r="Q62" s="1">
        <f t="shared" si="1"/>
        <v>172.07</v>
      </c>
      <c r="R62" s="1">
        <f t="shared" si="2"/>
        <v>2627.93</v>
      </c>
      <c r="S62" s="10">
        <f>ROUND(MAX((R62-3500)*{0.03,0.1,0.2,0.25,0.3,0.35,0.45}-{0,105,555,1005,2755,5505,13505},0),2)</f>
        <v>0</v>
      </c>
      <c r="T62" s="10"/>
      <c r="U62" s="10"/>
      <c r="V62" s="10"/>
      <c r="W62" s="13">
        <f t="shared" si="4"/>
        <v>2627.93</v>
      </c>
      <c r="X62" s="5"/>
      <c r="Y62" s="23"/>
      <c r="Z62" s="23"/>
      <c r="AA62" s="23"/>
      <c r="AB62" s="23"/>
      <c r="AC62" s="100"/>
      <c r="AD62" s="100"/>
      <c r="AE62" s="57">
        <f t="shared" si="5"/>
        <v>0</v>
      </c>
      <c r="AF62" s="21"/>
      <c r="AG62" s="21"/>
    </row>
    <row r="63" spans="1:33">
      <c r="A63" s="51">
        <v>59</v>
      </c>
      <c r="B63" s="4" t="str">
        <f t="shared" si="0"/>
        <v>3</v>
      </c>
      <c r="C63" s="4">
        <v>3</v>
      </c>
      <c r="D63" s="4" t="s">
        <v>26</v>
      </c>
      <c r="E63" s="4" t="s">
        <v>23</v>
      </c>
      <c r="F63" s="22"/>
      <c r="G63" s="19">
        <v>2700</v>
      </c>
      <c r="H63" s="4"/>
      <c r="I63" s="4">
        <v>100</v>
      </c>
      <c r="J63" s="4">
        <v>0</v>
      </c>
      <c r="K63" s="19">
        <v>0</v>
      </c>
      <c r="L63" s="13">
        <f t="shared" si="3"/>
        <v>2800</v>
      </c>
      <c r="M63" s="7">
        <v>116</v>
      </c>
      <c r="N63" s="16">
        <v>48.82</v>
      </c>
      <c r="O63" s="13">
        <v>7.25</v>
      </c>
      <c r="P63" s="8">
        <v>180</v>
      </c>
      <c r="Q63" s="1">
        <f t="shared" si="1"/>
        <v>352.07</v>
      </c>
      <c r="R63" s="1">
        <f t="shared" si="2"/>
        <v>2447.9299999999998</v>
      </c>
      <c r="S63" s="10">
        <f>ROUND(MAX((R63-3500)*{0.03,0.1,0.2,0.25,0.3,0.35,0.45}-{0,105,555,1005,2755,5505,13505},0),2)</f>
        <v>0</v>
      </c>
      <c r="T63" s="10"/>
      <c r="U63" s="10"/>
      <c r="V63" s="10"/>
      <c r="W63" s="13">
        <f t="shared" si="4"/>
        <v>2447.9299999999998</v>
      </c>
      <c r="X63" s="5"/>
      <c r="Y63" s="23"/>
      <c r="Z63" s="23"/>
      <c r="AA63" s="23"/>
      <c r="AB63" s="23"/>
      <c r="AC63" s="100"/>
      <c r="AD63" s="100"/>
      <c r="AE63" s="57">
        <f t="shared" si="5"/>
        <v>0</v>
      </c>
      <c r="AF63" s="21"/>
      <c r="AG63" s="21"/>
    </row>
    <row r="64" spans="1:33">
      <c r="A64" s="51">
        <v>60</v>
      </c>
      <c r="B64" s="4" t="str">
        <f t="shared" si="0"/>
        <v>3</v>
      </c>
      <c r="C64" s="4">
        <v>3</v>
      </c>
      <c r="D64" s="4" t="s">
        <v>26</v>
      </c>
      <c r="E64" s="4" t="s">
        <v>23</v>
      </c>
      <c r="F64" s="22"/>
      <c r="G64" s="19">
        <v>2800</v>
      </c>
      <c r="H64" s="4"/>
      <c r="I64" s="4">
        <v>0</v>
      </c>
      <c r="J64" s="4">
        <v>0</v>
      </c>
      <c r="K64" s="19">
        <v>2800</v>
      </c>
      <c r="L64" s="13">
        <f t="shared" si="3"/>
        <v>0</v>
      </c>
      <c r="M64" s="7">
        <v>116</v>
      </c>
      <c r="N64" s="16">
        <v>48.82</v>
      </c>
      <c r="O64" s="13">
        <v>7.25</v>
      </c>
      <c r="P64" s="8">
        <v>0</v>
      </c>
      <c r="Q64" s="1">
        <f t="shared" si="1"/>
        <v>172.07</v>
      </c>
      <c r="R64" s="1">
        <f t="shared" si="2"/>
        <v>-172.07</v>
      </c>
      <c r="S64" s="10">
        <f>ROUND(MAX((R64-3500)*{0.03,0.1,0.2,0.25,0.3,0.35,0.45}-{0,105,555,1005,2755,5505,13505},0),2)</f>
        <v>0</v>
      </c>
      <c r="T64" s="10"/>
      <c r="U64" s="10">
        <v>172.07</v>
      </c>
      <c r="V64" s="10"/>
      <c r="W64" s="13">
        <f t="shared" si="4"/>
        <v>0</v>
      </c>
      <c r="X64" s="5"/>
      <c r="Y64" s="23"/>
      <c r="Z64" s="23"/>
      <c r="AA64" s="23"/>
      <c r="AB64" s="23"/>
      <c r="AC64" s="100"/>
      <c r="AD64" s="100"/>
      <c r="AE64" s="57">
        <f t="shared" si="5"/>
        <v>0</v>
      </c>
      <c r="AF64" s="21"/>
    </row>
    <row r="65" spans="1:33">
      <c r="A65" s="51">
        <v>61</v>
      </c>
      <c r="B65" s="4" t="str">
        <f t="shared" si="0"/>
        <v>3</v>
      </c>
      <c r="C65" s="4">
        <v>3</v>
      </c>
      <c r="D65" s="4" t="s">
        <v>21</v>
      </c>
      <c r="E65" s="4" t="s">
        <v>24</v>
      </c>
      <c r="F65" s="4"/>
      <c r="G65" s="19">
        <v>3200</v>
      </c>
      <c r="H65" s="4"/>
      <c r="I65" s="4">
        <v>100</v>
      </c>
      <c r="J65" s="4">
        <v>88.63</v>
      </c>
      <c r="K65" s="19">
        <v>0</v>
      </c>
      <c r="L65" s="13">
        <f t="shared" si="3"/>
        <v>3388.63</v>
      </c>
      <c r="M65" s="7">
        <v>116</v>
      </c>
      <c r="N65" s="16">
        <v>48.82</v>
      </c>
      <c r="O65" s="13">
        <v>7.25</v>
      </c>
      <c r="P65" s="8">
        <v>0</v>
      </c>
      <c r="Q65" s="1">
        <f t="shared" si="1"/>
        <v>172.07</v>
      </c>
      <c r="R65" s="1">
        <f t="shared" si="2"/>
        <v>3216.56</v>
      </c>
      <c r="S65" s="10">
        <f>ROUND(MAX((R65-3500)*{0.03,0.1,0.2,0.25,0.3,0.35,0.45}-{0,105,555,1005,2755,5505,13505},0),2)</f>
        <v>0</v>
      </c>
      <c r="T65" s="10"/>
      <c r="U65" s="10"/>
      <c r="V65" s="10"/>
      <c r="W65" s="13">
        <f t="shared" si="4"/>
        <v>3216.56</v>
      </c>
      <c r="X65" s="5"/>
      <c r="Y65" s="23"/>
      <c r="Z65" s="23"/>
      <c r="AA65" s="23"/>
      <c r="AB65" s="23"/>
      <c r="AC65" s="100"/>
      <c r="AD65" s="100"/>
      <c r="AE65" s="57">
        <f t="shared" si="5"/>
        <v>0</v>
      </c>
      <c r="AF65" s="21"/>
    </row>
    <row r="66" spans="1:33">
      <c r="A66" s="51">
        <v>62</v>
      </c>
      <c r="B66" s="4" t="str">
        <f t="shared" si="0"/>
        <v>3</v>
      </c>
      <c r="C66" s="4">
        <v>3</v>
      </c>
      <c r="D66" s="4" t="s">
        <v>21</v>
      </c>
      <c r="E66" s="4" t="s">
        <v>24</v>
      </c>
      <c r="F66" s="4"/>
      <c r="G66" s="19">
        <v>3900</v>
      </c>
      <c r="H66" s="4"/>
      <c r="I66" s="4">
        <v>100</v>
      </c>
      <c r="J66" s="4">
        <v>0</v>
      </c>
      <c r="K66" s="19">
        <v>0</v>
      </c>
      <c r="L66" s="13">
        <f t="shared" si="3"/>
        <v>4000</v>
      </c>
      <c r="M66" s="7">
        <v>116</v>
      </c>
      <c r="N66" s="16">
        <v>48.82</v>
      </c>
      <c r="O66" s="13">
        <v>7.25</v>
      </c>
      <c r="P66" s="8">
        <v>0</v>
      </c>
      <c r="Q66" s="1">
        <f t="shared" si="1"/>
        <v>172.07</v>
      </c>
      <c r="R66" s="1">
        <f t="shared" si="2"/>
        <v>3827.93</v>
      </c>
      <c r="S66" s="10">
        <f>ROUND(MAX((R66-3500)*{0.03,0.1,0.2,0.25,0.3,0.35,0.45}-{0,105,555,1005,2755,5505,13505},0),2)</f>
        <v>9.84</v>
      </c>
      <c r="T66" s="10"/>
      <c r="U66" s="10"/>
      <c r="V66" s="10"/>
      <c r="W66" s="13">
        <f t="shared" si="4"/>
        <v>3818.0899999999997</v>
      </c>
      <c r="X66" s="5"/>
      <c r="Y66" s="23"/>
      <c r="Z66" s="23"/>
      <c r="AA66" s="23"/>
      <c r="AB66" s="23"/>
      <c r="AC66" s="100"/>
      <c r="AD66" s="100"/>
      <c r="AE66" s="57">
        <f t="shared" si="5"/>
        <v>0</v>
      </c>
      <c r="AF66" s="21"/>
    </row>
    <row r="67" spans="1:33">
      <c r="A67" s="51">
        <v>63</v>
      </c>
      <c r="B67" s="4" t="str">
        <f t="shared" si="0"/>
        <v>3</v>
      </c>
      <c r="C67" s="4">
        <v>3</v>
      </c>
      <c r="D67" s="4" t="s">
        <v>21</v>
      </c>
      <c r="E67" s="4" t="s">
        <v>24</v>
      </c>
      <c r="F67" s="4"/>
      <c r="G67" s="19">
        <v>3800</v>
      </c>
      <c r="H67" s="4"/>
      <c r="I67" s="4">
        <v>100</v>
      </c>
      <c r="J67" s="4">
        <v>423.56</v>
      </c>
      <c r="K67" s="19">
        <v>0</v>
      </c>
      <c r="L67" s="13">
        <f t="shared" si="3"/>
        <v>4323.5600000000004</v>
      </c>
      <c r="M67" s="7">
        <v>116</v>
      </c>
      <c r="N67" s="16">
        <v>48.82</v>
      </c>
      <c r="O67" s="13">
        <v>7.25</v>
      </c>
      <c r="P67" s="8">
        <v>0</v>
      </c>
      <c r="Q67" s="1">
        <f t="shared" si="1"/>
        <v>172.07</v>
      </c>
      <c r="R67" s="1">
        <f t="shared" si="2"/>
        <v>4151.4900000000007</v>
      </c>
      <c r="S67" s="10">
        <f>ROUND(MAX((R67-3500)*{0.03,0.1,0.2,0.25,0.3,0.35,0.45}-{0,105,555,1005,2755,5505,13505},0),2)</f>
        <v>19.54</v>
      </c>
      <c r="T67" s="10"/>
      <c r="U67" s="10"/>
      <c r="V67" s="10"/>
      <c r="W67" s="13">
        <f t="shared" si="4"/>
        <v>4131.9500000000007</v>
      </c>
      <c r="X67" s="5"/>
      <c r="Y67" s="23"/>
      <c r="Z67" s="23"/>
      <c r="AA67" s="23"/>
      <c r="AB67" s="23"/>
      <c r="AC67" s="100"/>
      <c r="AD67" s="100"/>
      <c r="AE67" s="57">
        <f t="shared" si="5"/>
        <v>0</v>
      </c>
      <c r="AF67" s="21"/>
    </row>
    <row r="68" spans="1:33">
      <c r="A68" s="51">
        <v>64</v>
      </c>
      <c r="B68" s="4" t="str">
        <f t="shared" si="0"/>
        <v>3</v>
      </c>
      <c r="C68" s="4">
        <v>3</v>
      </c>
      <c r="D68" s="4" t="s">
        <v>21</v>
      </c>
      <c r="E68" s="4" t="s">
        <v>24</v>
      </c>
      <c r="F68" s="4"/>
      <c r="G68" s="19">
        <v>3800</v>
      </c>
      <c r="H68" s="4"/>
      <c r="I68" s="4">
        <v>100</v>
      </c>
      <c r="J68" s="4">
        <v>0</v>
      </c>
      <c r="K68" s="19">
        <v>0</v>
      </c>
      <c r="L68" s="13">
        <f t="shared" si="3"/>
        <v>3900</v>
      </c>
      <c r="M68" s="7">
        <v>116</v>
      </c>
      <c r="N68" s="16">
        <v>48.82</v>
      </c>
      <c r="O68" s="13">
        <v>7.25</v>
      </c>
      <c r="P68" s="8">
        <v>0</v>
      </c>
      <c r="Q68" s="1">
        <f t="shared" si="1"/>
        <v>172.07</v>
      </c>
      <c r="R68" s="1">
        <f t="shared" si="2"/>
        <v>3727.93</v>
      </c>
      <c r="S68" s="10">
        <f>ROUND(MAX((R68-3500)*{0.03,0.1,0.2,0.25,0.3,0.35,0.45}-{0,105,555,1005,2755,5505,13505},0),2)</f>
        <v>6.84</v>
      </c>
      <c r="T68" s="10"/>
      <c r="U68" s="10"/>
      <c r="V68" s="10"/>
      <c r="W68" s="13">
        <f t="shared" si="4"/>
        <v>3721.0899999999997</v>
      </c>
      <c r="X68" s="5"/>
      <c r="Y68" s="23"/>
      <c r="Z68" s="23"/>
      <c r="AA68" s="23"/>
      <c r="AB68" s="23"/>
      <c r="AC68" s="100"/>
      <c r="AD68" s="100"/>
      <c r="AE68" s="57">
        <f t="shared" si="5"/>
        <v>0</v>
      </c>
      <c r="AF68" s="21"/>
    </row>
    <row r="69" spans="1:33">
      <c r="A69" s="51">
        <v>65</v>
      </c>
      <c r="B69" s="4" t="str">
        <f t="shared" si="0"/>
        <v>3</v>
      </c>
      <c r="C69" s="4">
        <v>3</v>
      </c>
      <c r="D69" s="4" t="s">
        <v>21</v>
      </c>
      <c r="E69" s="4" t="s">
        <v>24</v>
      </c>
      <c r="F69" s="4"/>
      <c r="G69" s="19">
        <v>4100</v>
      </c>
      <c r="H69" s="4"/>
      <c r="I69" s="4">
        <v>100</v>
      </c>
      <c r="J69" s="4">
        <v>0</v>
      </c>
      <c r="K69" s="19">
        <v>466.78</v>
      </c>
      <c r="L69" s="13">
        <f t="shared" si="3"/>
        <v>3733.2200000000003</v>
      </c>
      <c r="M69" s="7">
        <v>116</v>
      </c>
      <c r="N69" s="16">
        <v>48.82</v>
      </c>
      <c r="O69" s="13">
        <v>7.25</v>
      </c>
      <c r="P69" s="8">
        <v>0</v>
      </c>
      <c r="Q69" s="1">
        <f t="shared" si="1"/>
        <v>172.07</v>
      </c>
      <c r="R69" s="1">
        <f t="shared" si="2"/>
        <v>3561.15</v>
      </c>
      <c r="S69" s="10">
        <f>ROUND(MAX((R69-3500)*{0.03,0.1,0.2,0.25,0.3,0.35,0.45}-{0,105,555,1005,2755,5505,13505},0),2)</f>
        <v>1.83</v>
      </c>
      <c r="T69" s="10"/>
      <c r="U69" s="10"/>
      <c r="V69" s="10"/>
      <c r="W69" s="13">
        <f t="shared" si="4"/>
        <v>3559.32</v>
      </c>
      <c r="X69" s="5"/>
      <c r="Y69" s="23"/>
      <c r="Z69" s="23"/>
      <c r="AA69" s="23"/>
      <c r="AB69" s="23"/>
      <c r="AC69" s="100"/>
      <c r="AD69" s="100"/>
      <c r="AE69" s="57">
        <f t="shared" si="5"/>
        <v>0</v>
      </c>
      <c r="AF69" s="21"/>
    </row>
    <row r="70" spans="1:33">
      <c r="A70" s="51">
        <v>66</v>
      </c>
      <c r="B70" s="4" t="str">
        <f t="shared" si="0"/>
        <v>3</v>
      </c>
      <c r="C70" s="4">
        <v>3</v>
      </c>
      <c r="D70" s="4" t="s">
        <v>21</v>
      </c>
      <c r="E70" s="4" t="s">
        <v>24</v>
      </c>
      <c r="F70" s="4"/>
      <c r="G70" s="19">
        <v>2100</v>
      </c>
      <c r="H70" s="4"/>
      <c r="I70" s="4">
        <v>100</v>
      </c>
      <c r="J70" s="4">
        <v>249.77</v>
      </c>
      <c r="K70" s="19">
        <v>135.47999999999999</v>
      </c>
      <c r="L70" s="13">
        <f t="shared" si="3"/>
        <v>2314.29</v>
      </c>
      <c r="M70" s="7">
        <v>0</v>
      </c>
      <c r="N70" s="16">
        <v>0</v>
      </c>
      <c r="O70" s="13">
        <v>0</v>
      </c>
      <c r="P70" s="8">
        <v>0</v>
      </c>
      <c r="Q70" s="1">
        <f t="shared" si="1"/>
        <v>0</v>
      </c>
      <c r="R70" s="1">
        <f t="shared" si="2"/>
        <v>2314.29</v>
      </c>
      <c r="S70" s="10">
        <f>ROUND(MAX((R70-3500)*{0.03,0.1,0.2,0.25,0.3,0.35,0.45}-{0,105,555,1005,2755,5505,13505},0),2)</f>
        <v>0</v>
      </c>
      <c r="T70" s="10"/>
      <c r="U70" s="10"/>
      <c r="V70" s="10"/>
      <c r="W70" s="13">
        <f t="shared" si="4"/>
        <v>2314.29</v>
      </c>
      <c r="X70" s="5"/>
      <c r="Y70" s="23"/>
      <c r="Z70" s="23"/>
      <c r="AA70" s="23"/>
      <c r="AB70" s="23"/>
      <c r="AC70" s="100"/>
      <c r="AD70" s="100"/>
      <c r="AE70" s="57">
        <f t="shared" ref="AE70:AE122" si="9">SUM(Y70:AD70)</f>
        <v>0</v>
      </c>
      <c r="AF70" s="21"/>
      <c r="AG70" s="21"/>
    </row>
    <row r="71" spans="1:33">
      <c r="A71" s="51">
        <v>67</v>
      </c>
      <c r="B71" s="4" t="str">
        <f t="shared" si="0"/>
        <v>3</v>
      </c>
      <c r="C71" s="4">
        <v>3</v>
      </c>
      <c r="D71" s="4" t="s">
        <v>21</v>
      </c>
      <c r="E71" s="4" t="s">
        <v>24</v>
      </c>
      <c r="F71" s="4"/>
      <c r="G71" s="19">
        <v>3000</v>
      </c>
      <c r="H71" s="4"/>
      <c r="I71" s="4">
        <v>100</v>
      </c>
      <c r="J71" s="4">
        <v>0</v>
      </c>
      <c r="K71" s="19">
        <v>0</v>
      </c>
      <c r="L71" s="13">
        <f t="shared" si="3"/>
        <v>3100</v>
      </c>
      <c r="M71" s="7">
        <v>0</v>
      </c>
      <c r="N71" s="16">
        <v>0</v>
      </c>
      <c r="O71" s="13">
        <v>0</v>
      </c>
      <c r="P71" s="8">
        <v>0</v>
      </c>
      <c r="Q71" s="1">
        <f t="shared" si="1"/>
        <v>0</v>
      </c>
      <c r="R71" s="1">
        <f t="shared" si="2"/>
        <v>3100</v>
      </c>
      <c r="S71" s="10">
        <f>ROUND(MAX((R71-3500)*{0.03,0.1,0.2,0.25,0.3,0.35,0.45}-{0,105,555,1005,2755,5505,13505},0),2)</f>
        <v>0</v>
      </c>
      <c r="T71" s="10"/>
      <c r="U71" s="10"/>
      <c r="V71" s="10"/>
      <c r="W71" s="13">
        <f t="shared" si="4"/>
        <v>3100</v>
      </c>
      <c r="X71" s="5"/>
      <c r="Y71" s="23"/>
      <c r="Z71" s="23"/>
      <c r="AA71" s="23"/>
      <c r="AB71" s="23"/>
      <c r="AC71" s="100"/>
      <c r="AD71" s="100"/>
      <c r="AE71" s="57">
        <f t="shared" si="9"/>
        <v>0</v>
      </c>
      <c r="AF71" s="21"/>
      <c r="AG71" s="21"/>
    </row>
    <row r="72" spans="1:33">
      <c r="A72" s="51">
        <v>68</v>
      </c>
      <c r="B72" s="4" t="str">
        <f t="shared" si="0"/>
        <v>3</v>
      </c>
      <c r="C72" s="4">
        <v>3</v>
      </c>
      <c r="D72" s="4" t="s">
        <v>21</v>
      </c>
      <c r="E72" s="4" t="s">
        <v>24</v>
      </c>
      <c r="F72" s="4"/>
      <c r="G72" s="19">
        <v>4700</v>
      </c>
      <c r="H72" s="4"/>
      <c r="I72" s="4">
        <v>100</v>
      </c>
      <c r="J72" s="4">
        <v>0</v>
      </c>
      <c r="K72" s="19">
        <v>0</v>
      </c>
      <c r="L72" s="13">
        <f t="shared" si="3"/>
        <v>4800</v>
      </c>
      <c r="M72" s="7">
        <v>116</v>
      </c>
      <c r="N72" s="16">
        <v>48.82</v>
      </c>
      <c r="O72" s="13">
        <v>7.25</v>
      </c>
      <c r="P72" s="8">
        <v>0</v>
      </c>
      <c r="Q72" s="1">
        <f t="shared" ref="Q72:Q122" si="10">SUM(M72:P72)</f>
        <v>172.07</v>
      </c>
      <c r="R72" s="1">
        <f t="shared" ref="R72:R122" si="11">L72-Q72</f>
        <v>4627.93</v>
      </c>
      <c r="S72" s="10">
        <f>ROUND(MAX((R72-3500)*{0.03,0.1,0.2,0.25,0.3,0.35,0.45}-{0,105,555,1005,2755,5505,13505},0),2)</f>
        <v>33.840000000000003</v>
      </c>
      <c r="T72" s="10"/>
      <c r="U72" s="10"/>
      <c r="V72" s="10"/>
      <c r="W72" s="13">
        <f t="shared" si="4"/>
        <v>4594.09</v>
      </c>
      <c r="X72" s="5"/>
      <c r="Y72" s="23"/>
      <c r="Z72" s="23"/>
      <c r="AA72" s="23"/>
      <c r="AB72" s="23"/>
      <c r="AC72" s="100"/>
      <c r="AD72" s="100"/>
      <c r="AE72" s="57">
        <f t="shared" si="9"/>
        <v>0</v>
      </c>
      <c r="AF72" s="21"/>
    </row>
    <row r="73" spans="1:33">
      <c r="A73" s="51">
        <v>69</v>
      </c>
      <c r="B73" s="4" t="str">
        <f t="shared" si="0"/>
        <v>3</v>
      </c>
      <c r="C73" s="4">
        <v>3</v>
      </c>
      <c r="D73" s="4" t="s">
        <v>21</v>
      </c>
      <c r="E73" s="4" t="s">
        <v>24</v>
      </c>
      <c r="F73" s="4"/>
      <c r="G73" s="19">
        <v>7400</v>
      </c>
      <c r="H73" s="4"/>
      <c r="I73" s="4">
        <v>100</v>
      </c>
      <c r="J73" s="4">
        <v>0</v>
      </c>
      <c r="K73" s="19">
        <v>506</v>
      </c>
      <c r="L73" s="13">
        <f t="shared" si="3"/>
        <v>6994</v>
      </c>
      <c r="M73" s="7">
        <v>116</v>
      </c>
      <c r="N73" s="16">
        <v>48.82</v>
      </c>
      <c r="O73" s="13">
        <v>7.25</v>
      </c>
      <c r="P73" s="8">
        <v>176</v>
      </c>
      <c r="Q73" s="1">
        <f t="shared" si="10"/>
        <v>348.07</v>
      </c>
      <c r="R73" s="1">
        <f t="shared" si="11"/>
        <v>6645.93</v>
      </c>
      <c r="S73" s="10">
        <f>ROUND(MAX((R73-3500)*{0.03,0.1,0.2,0.25,0.3,0.35,0.45}-{0,105,555,1005,2755,5505,13505},0),2)</f>
        <v>209.59</v>
      </c>
      <c r="T73" s="10"/>
      <c r="U73" s="10"/>
      <c r="V73" s="10"/>
      <c r="W73" s="13">
        <f t="shared" ref="W73:W122" si="12">R73-S73-T73+U73+V73</f>
        <v>6436.34</v>
      </c>
      <c r="X73" s="5"/>
      <c r="Y73" s="23"/>
      <c r="Z73" s="23"/>
      <c r="AA73" s="23"/>
      <c r="AB73" s="23"/>
      <c r="AC73" s="100"/>
      <c r="AD73" s="100"/>
      <c r="AE73" s="57">
        <f t="shared" si="9"/>
        <v>0</v>
      </c>
      <c r="AF73" s="21"/>
    </row>
    <row r="74" spans="1:33">
      <c r="A74" s="51">
        <v>70</v>
      </c>
      <c r="B74" s="4" t="str">
        <f t="shared" ref="B74:B122" si="13">C74&amp;F74</f>
        <v>3</v>
      </c>
      <c r="C74" s="4">
        <v>3</v>
      </c>
      <c r="D74" s="4" t="s">
        <v>21</v>
      </c>
      <c r="E74" s="4" t="s">
        <v>24</v>
      </c>
      <c r="F74" s="4"/>
      <c r="G74" s="19">
        <v>5000</v>
      </c>
      <c r="H74" s="4"/>
      <c r="I74" s="4">
        <v>100</v>
      </c>
      <c r="J74" s="4">
        <v>156</v>
      </c>
      <c r="K74" s="19">
        <v>150.65</v>
      </c>
      <c r="L74" s="13">
        <f t="shared" si="3"/>
        <v>5105.3500000000004</v>
      </c>
      <c r="M74" s="7">
        <v>116</v>
      </c>
      <c r="N74" s="16">
        <v>0</v>
      </c>
      <c r="O74" s="13">
        <v>7.25</v>
      </c>
      <c r="P74" s="8">
        <v>600</v>
      </c>
      <c r="Q74" s="1">
        <f t="shared" si="10"/>
        <v>723.25</v>
      </c>
      <c r="R74" s="1">
        <f t="shared" si="11"/>
        <v>4382.1000000000004</v>
      </c>
      <c r="S74" s="10">
        <f>ROUND(MAX((R74-3500)*{0.03,0.1,0.2,0.25,0.3,0.35,0.45}-{0,105,555,1005,2755,5505,13505},0),2)</f>
        <v>26.46</v>
      </c>
      <c r="T74" s="10"/>
      <c r="U74" s="10"/>
      <c r="V74" s="10"/>
      <c r="W74" s="13">
        <f t="shared" si="12"/>
        <v>4355.6400000000003</v>
      </c>
      <c r="X74" s="5"/>
      <c r="Y74" s="23"/>
      <c r="Z74" s="23"/>
      <c r="AA74" s="23"/>
      <c r="AB74" s="23"/>
      <c r="AC74" s="100"/>
      <c r="AD74" s="100"/>
      <c r="AE74" s="57">
        <f t="shared" si="9"/>
        <v>0</v>
      </c>
      <c r="AF74" s="21"/>
    </row>
    <row r="75" spans="1:33">
      <c r="A75" s="51">
        <v>71</v>
      </c>
      <c r="B75" s="4" t="str">
        <f t="shared" si="13"/>
        <v>3</v>
      </c>
      <c r="C75" s="4">
        <v>3</v>
      </c>
      <c r="D75" s="4" t="s">
        <v>21</v>
      </c>
      <c r="E75" s="4" t="s">
        <v>24</v>
      </c>
      <c r="F75" s="4"/>
      <c r="G75" s="19">
        <v>3200</v>
      </c>
      <c r="H75" s="4"/>
      <c r="I75" s="4">
        <v>100</v>
      </c>
      <c r="J75" s="4">
        <v>0</v>
      </c>
      <c r="K75" s="19">
        <v>206.45</v>
      </c>
      <c r="L75" s="13">
        <f t="shared" ref="L75:L122" si="14">G75+H75+I75+J75-K75</f>
        <v>3093.55</v>
      </c>
      <c r="M75" s="7">
        <v>116</v>
      </c>
      <c r="N75" s="16">
        <v>48.82</v>
      </c>
      <c r="O75" s="13">
        <v>7.25</v>
      </c>
      <c r="P75" s="8">
        <v>0</v>
      </c>
      <c r="Q75" s="1">
        <f t="shared" si="10"/>
        <v>172.07</v>
      </c>
      <c r="R75" s="1">
        <f t="shared" si="11"/>
        <v>2921.48</v>
      </c>
      <c r="S75" s="10">
        <f>ROUND(MAX((R75-3500)*{0.03,0.1,0.2,0.25,0.3,0.35,0.45}-{0,105,555,1005,2755,5505,13505},0),2)</f>
        <v>0</v>
      </c>
      <c r="T75" s="10"/>
      <c r="U75" s="10"/>
      <c r="V75" s="10"/>
      <c r="W75" s="13">
        <f t="shared" si="12"/>
        <v>2921.48</v>
      </c>
      <c r="X75" s="5"/>
      <c r="Y75" s="23"/>
      <c r="Z75" s="23"/>
      <c r="AA75" s="23"/>
      <c r="AB75" s="23"/>
      <c r="AC75" s="100"/>
      <c r="AD75" s="100"/>
      <c r="AE75" s="57">
        <f t="shared" si="9"/>
        <v>0</v>
      </c>
      <c r="AF75" s="21"/>
      <c r="AG75" s="21"/>
    </row>
    <row r="76" spans="1:33">
      <c r="A76" s="51">
        <v>72</v>
      </c>
      <c r="B76" s="4" t="str">
        <f t="shared" si="13"/>
        <v>3</v>
      </c>
      <c r="C76" s="4">
        <v>3</v>
      </c>
      <c r="D76" s="4" t="s">
        <v>21</v>
      </c>
      <c r="E76" s="4" t="s">
        <v>24</v>
      </c>
      <c r="F76" s="4"/>
      <c r="G76" s="19">
        <v>3200</v>
      </c>
      <c r="H76" s="4"/>
      <c r="I76" s="4">
        <v>100</v>
      </c>
      <c r="J76" s="4">
        <v>200</v>
      </c>
      <c r="K76" s="19">
        <v>0</v>
      </c>
      <c r="L76" s="13">
        <f t="shared" si="14"/>
        <v>3500</v>
      </c>
      <c r="M76" s="7">
        <v>116</v>
      </c>
      <c r="N76" s="16">
        <v>0</v>
      </c>
      <c r="O76" s="13">
        <v>7.25</v>
      </c>
      <c r="P76" s="8">
        <v>0</v>
      </c>
      <c r="Q76" s="1">
        <f t="shared" si="10"/>
        <v>123.25</v>
      </c>
      <c r="R76" s="1">
        <f t="shared" si="11"/>
        <v>3376.75</v>
      </c>
      <c r="S76" s="10">
        <f>ROUND(MAX((R76-3500)*{0.03,0.1,0.2,0.25,0.3,0.35,0.45}-{0,105,555,1005,2755,5505,13505},0),2)</f>
        <v>0</v>
      </c>
      <c r="T76" s="10"/>
      <c r="U76" s="10"/>
      <c r="V76" s="10"/>
      <c r="W76" s="13">
        <f t="shared" si="12"/>
        <v>3376.75</v>
      </c>
      <c r="X76" s="5"/>
      <c r="Y76" s="23"/>
      <c r="Z76" s="23"/>
      <c r="AA76" s="23"/>
      <c r="AB76" s="23"/>
      <c r="AC76" s="100"/>
      <c r="AD76" s="100"/>
      <c r="AE76" s="57">
        <f t="shared" si="9"/>
        <v>0</v>
      </c>
      <c r="AF76" s="21"/>
    </row>
    <row r="77" spans="1:33">
      <c r="A77" s="51">
        <v>73</v>
      </c>
      <c r="B77" s="4" t="str">
        <f t="shared" si="13"/>
        <v>3</v>
      </c>
      <c r="C77" s="4">
        <v>3</v>
      </c>
      <c r="D77" s="4" t="s">
        <v>21</v>
      </c>
      <c r="E77" s="4" t="s">
        <v>24</v>
      </c>
      <c r="F77" s="4"/>
      <c r="G77" s="19">
        <v>2800</v>
      </c>
      <c r="H77" s="4"/>
      <c r="I77" s="4">
        <v>100</v>
      </c>
      <c r="J77" s="4">
        <v>51</v>
      </c>
      <c r="K77" s="19">
        <v>0</v>
      </c>
      <c r="L77" s="13">
        <f t="shared" si="14"/>
        <v>2951</v>
      </c>
      <c r="M77" s="7">
        <v>0</v>
      </c>
      <c r="N77" s="16">
        <v>0</v>
      </c>
      <c r="O77" s="13">
        <v>0</v>
      </c>
      <c r="P77" s="8">
        <v>0</v>
      </c>
      <c r="Q77" s="1">
        <f t="shared" si="10"/>
        <v>0</v>
      </c>
      <c r="R77" s="1">
        <f t="shared" si="11"/>
        <v>2951</v>
      </c>
      <c r="S77" s="10">
        <f>ROUND(MAX((R77-3500)*{0.03,0.1,0.2,0.25,0.3,0.35,0.45}-{0,105,555,1005,2755,5505,13505},0),2)</f>
        <v>0</v>
      </c>
      <c r="T77" s="10"/>
      <c r="U77" s="10"/>
      <c r="V77" s="10"/>
      <c r="W77" s="13">
        <f t="shared" si="12"/>
        <v>2951</v>
      </c>
      <c r="X77" s="5"/>
      <c r="Y77" s="23"/>
      <c r="Z77" s="23"/>
      <c r="AA77" s="23"/>
      <c r="AB77" s="23"/>
      <c r="AC77" s="100"/>
      <c r="AD77" s="100"/>
      <c r="AE77" s="57">
        <f t="shared" si="9"/>
        <v>0</v>
      </c>
      <c r="AF77" s="21"/>
      <c r="AG77" s="21"/>
    </row>
    <row r="78" spans="1:33">
      <c r="A78" s="51">
        <v>74</v>
      </c>
      <c r="B78" s="4" t="str">
        <f t="shared" si="13"/>
        <v>3</v>
      </c>
      <c r="C78" s="4">
        <v>3</v>
      </c>
      <c r="D78" s="4" t="s">
        <v>21</v>
      </c>
      <c r="E78" s="4" t="s">
        <v>24</v>
      </c>
      <c r="F78" s="4"/>
      <c r="G78" s="19">
        <v>2000</v>
      </c>
      <c r="H78" s="4"/>
      <c r="I78" s="4">
        <v>100</v>
      </c>
      <c r="J78" s="4">
        <v>0</v>
      </c>
      <c r="K78" s="19">
        <v>0</v>
      </c>
      <c r="L78" s="13">
        <f t="shared" si="14"/>
        <v>2100</v>
      </c>
      <c r="M78" s="7">
        <v>116</v>
      </c>
      <c r="N78" s="16">
        <v>0</v>
      </c>
      <c r="O78" s="13">
        <v>0</v>
      </c>
      <c r="P78" s="8">
        <v>0</v>
      </c>
      <c r="Q78" s="1">
        <f t="shared" si="10"/>
        <v>116</v>
      </c>
      <c r="R78" s="1">
        <f t="shared" si="11"/>
        <v>1984</v>
      </c>
      <c r="S78" s="10">
        <f>ROUND(MAX((R78-3500)*{0.03,0.1,0.2,0.25,0.3,0.35,0.45}-{0,105,555,1005,2755,5505,13505},0),2)</f>
        <v>0</v>
      </c>
      <c r="T78" s="10"/>
      <c r="U78" s="10"/>
      <c r="V78" s="10"/>
      <c r="W78" s="13">
        <f t="shared" si="12"/>
        <v>1984</v>
      </c>
      <c r="X78" s="5"/>
      <c r="Y78" s="23"/>
      <c r="Z78" s="23"/>
      <c r="AA78" s="23"/>
      <c r="AB78" s="23"/>
      <c r="AC78" s="100"/>
      <c r="AD78" s="100"/>
      <c r="AE78" s="57">
        <f t="shared" si="9"/>
        <v>0</v>
      </c>
      <c r="AF78" s="21"/>
      <c r="AG78" s="21"/>
    </row>
    <row r="79" spans="1:33">
      <c r="A79" s="51">
        <v>75</v>
      </c>
      <c r="B79" s="4" t="str">
        <f t="shared" si="13"/>
        <v>3</v>
      </c>
      <c r="C79" s="4">
        <v>3</v>
      </c>
      <c r="D79" s="4" t="s">
        <v>21</v>
      </c>
      <c r="E79" s="4" t="s">
        <v>24</v>
      </c>
      <c r="F79" s="4"/>
      <c r="G79" s="19">
        <v>2600</v>
      </c>
      <c r="H79" s="4"/>
      <c r="I79" s="4">
        <v>100</v>
      </c>
      <c r="J79" s="4">
        <v>0</v>
      </c>
      <c r="K79" s="19">
        <v>382</v>
      </c>
      <c r="L79" s="13">
        <f t="shared" si="14"/>
        <v>2318</v>
      </c>
      <c r="M79" s="7">
        <v>0</v>
      </c>
      <c r="N79" s="16">
        <v>0</v>
      </c>
      <c r="O79" s="13">
        <v>0</v>
      </c>
      <c r="P79" s="8">
        <v>0</v>
      </c>
      <c r="Q79" s="1">
        <f t="shared" si="10"/>
        <v>0</v>
      </c>
      <c r="R79" s="1">
        <f t="shared" si="11"/>
        <v>2318</v>
      </c>
      <c r="S79" s="10">
        <f>ROUND(MAX((R79-3500)*{0.03,0.1,0.2,0.25,0.3,0.35,0.45}-{0,105,555,1005,2755,5505,13505},0),2)</f>
        <v>0</v>
      </c>
      <c r="T79" s="10"/>
      <c r="U79" s="10"/>
      <c r="V79" s="10"/>
      <c r="W79" s="13">
        <f t="shared" si="12"/>
        <v>2318</v>
      </c>
      <c r="X79" s="5"/>
      <c r="Y79" s="23"/>
      <c r="Z79" s="23"/>
      <c r="AA79" s="23"/>
      <c r="AB79" s="23"/>
      <c r="AC79" s="100"/>
      <c r="AD79" s="100"/>
      <c r="AE79" s="57">
        <f t="shared" si="9"/>
        <v>0</v>
      </c>
      <c r="AF79" s="21"/>
      <c r="AG79" s="21"/>
    </row>
    <row r="80" spans="1:33">
      <c r="A80" s="51">
        <v>76</v>
      </c>
      <c r="B80" s="4" t="str">
        <f t="shared" si="13"/>
        <v>3</v>
      </c>
      <c r="C80" s="4">
        <v>3</v>
      </c>
      <c r="D80" s="4" t="s">
        <v>21</v>
      </c>
      <c r="E80" s="4" t="s">
        <v>24</v>
      </c>
      <c r="F80" s="4"/>
      <c r="G80" s="19">
        <v>2500</v>
      </c>
      <c r="H80" s="4"/>
      <c r="I80" s="4">
        <v>100</v>
      </c>
      <c r="J80" s="4">
        <v>25.68</v>
      </c>
      <c r="K80" s="19">
        <v>161.29</v>
      </c>
      <c r="L80" s="13">
        <f t="shared" si="14"/>
        <v>2464.39</v>
      </c>
      <c r="M80" s="7">
        <v>0</v>
      </c>
      <c r="N80" s="16">
        <v>0</v>
      </c>
      <c r="O80" s="13">
        <v>0</v>
      </c>
      <c r="P80" s="8">
        <v>0</v>
      </c>
      <c r="Q80" s="1">
        <f t="shared" si="10"/>
        <v>0</v>
      </c>
      <c r="R80" s="1">
        <f t="shared" si="11"/>
        <v>2464.39</v>
      </c>
      <c r="S80" s="10">
        <f>ROUND(MAX((R80-3500)*{0.03,0.1,0.2,0.25,0.3,0.35,0.45}-{0,105,555,1005,2755,5505,13505},0),2)</f>
        <v>0</v>
      </c>
      <c r="T80" s="10"/>
      <c r="U80" s="10"/>
      <c r="V80" s="10"/>
      <c r="W80" s="13">
        <f t="shared" si="12"/>
        <v>2464.39</v>
      </c>
      <c r="X80" s="5"/>
      <c r="Y80" s="23"/>
      <c r="Z80" s="23"/>
      <c r="AA80" s="23"/>
      <c r="AB80" s="23"/>
      <c r="AC80" s="100"/>
      <c r="AD80" s="100"/>
      <c r="AE80" s="57">
        <f t="shared" si="9"/>
        <v>0</v>
      </c>
      <c r="AF80" s="21"/>
      <c r="AG80" s="21"/>
    </row>
    <row r="81" spans="1:33">
      <c r="A81" s="51">
        <v>77</v>
      </c>
      <c r="B81" s="4" t="s">
        <v>104</v>
      </c>
      <c r="C81" s="4">
        <v>3</v>
      </c>
      <c r="D81" s="4" t="s">
        <v>21</v>
      </c>
      <c r="E81" s="4" t="s">
        <v>24</v>
      </c>
      <c r="F81" s="4"/>
      <c r="G81" s="19">
        <v>3400</v>
      </c>
      <c r="H81" s="4"/>
      <c r="I81" s="4">
        <v>100</v>
      </c>
      <c r="J81" s="4">
        <v>300</v>
      </c>
      <c r="K81" s="19">
        <v>0</v>
      </c>
      <c r="L81" s="13">
        <v>3800</v>
      </c>
      <c r="M81" s="7">
        <v>116</v>
      </c>
      <c r="N81" s="16">
        <v>0</v>
      </c>
      <c r="O81" s="13">
        <v>7.25</v>
      </c>
      <c r="P81" s="8">
        <v>0</v>
      </c>
      <c r="Q81" s="1">
        <v>123.25</v>
      </c>
      <c r="R81" s="1">
        <v>3676.75</v>
      </c>
      <c r="S81" s="10">
        <v>5.3</v>
      </c>
      <c r="T81" s="10"/>
      <c r="U81" s="10"/>
      <c r="V81" s="10"/>
      <c r="W81" s="13">
        <v>3671.45</v>
      </c>
      <c r="X81" s="5"/>
      <c r="Y81" s="23"/>
      <c r="Z81" s="23"/>
      <c r="AA81" s="23"/>
      <c r="AB81" s="23"/>
      <c r="AC81" s="100"/>
      <c r="AD81" s="100"/>
      <c r="AE81" s="57">
        <v>282.75</v>
      </c>
      <c r="AF81" s="21"/>
      <c r="AG81" s="21"/>
    </row>
    <row r="82" spans="1:33">
      <c r="A82" s="51">
        <v>78</v>
      </c>
      <c r="B82" s="4" t="s">
        <v>105</v>
      </c>
      <c r="C82" s="4">
        <v>3</v>
      </c>
      <c r="D82" s="4" t="s">
        <v>21</v>
      </c>
      <c r="E82" s="4" t="s">
        <v>24</v>
      </c>
      <c r="F82" s="4"/>
      <c r="G82" s="19">
        <v>2400</v>
      </c>
      <c r="H82" s="4"/>
      <c r="I82" s="4">
        <v>100</v>
      </c>
      <c r="J82" s="4">
        <v>42.26</v>
      </c>
      <c r="K82" s="19">
        <v>232.26</v>
      </c>
      <c r="L82" s="13">
        <v>2310</v>
      </c>
      <c r="M82" s="7">
        <v>0</v>
      </c>
      <c r="N82" s="16">
        <v>0</v>
      </c>
      <c r="O82" s="13">
        <v>0</v>
      </c>
      <c r="P82" s="8">
        <v>810</v>
      </c>
      <c r="Q82" s="1">
        <v>810</v>
      </c>
      <c r="R82" s="1">
        <v>1500</v>
      </c>
      <c r="S82" s="10">
        <v>0</v>
      </c>
      <c r="T82" s="10"/>
      <c r="U82" s="10"/>
      <c r="V82" s="10"/>
      <c r="W82" s="13">
        <v>1500</v>
      </c>
      <c r="X82" s="5"/>
      <c r="Y82" s="23"/>
      <c r="Z82" s="23"/>
      <c r="AA82" s="23"/>
      <c r="AB82" s="23"/>
      <c r="AC82" s="100"/>
      <c r="AD82" s="100"/>
      <c r="AE82" s="57">
        <v>810</v>
      </c>
      <c r="AF82" s="21"/>
      <c r="AG82" s="21"/>
    </row>
    <row r="83" spans="1:33">
      <c r="A83" s="51">
        <v>79</v>
      </c>
      <c r="B83" s="4" t="s">
        <v>106</v>
      </c>
      <c r="C83" s="4">
        <v>3</v>
      </c>
      <c r="D83" s="4" t="s">
        <v>21</v>
      </c>
      <c r="E83" s="4" t="s">
        <v>24</v>
      </c>
      <c r="F83" s="4"/>
      <c r="G83" s="19">
        <v>2500</v>
      </c>
      <c r="H83" s="4"/>
      <c r="I83" s="4">
        <v>100</v>
      </c>
      <c r="J83" s="4">
        <v>0</v>
      </c>
      <c r="K83" s="19">
        <v>290</v>
      </c>
      <c r="L83" s="13">
        <v>2310</v>
      </c>
      <c r="M83" s="7">
        <v>0</v>
      </c>
      <c r="N83" s="16">
        <v>0</v>
      </c>
      <c r="O83" s="13">
        <v>0</v>
      </c>
      <c r="P83" s="8">
        <v>810</v>
      </c>
      <c r="Q83" s="1">
        <v>810</v>
      </c>
      <c r="R83" s="1">
        <v>1500</v>
      </c>
      <c r="S83" s="10">
        <v>0</v>
      </c>
      <c r="T83" s="10"/>
      <c r="U83" s="10"/>
      <c r="V83" s="10"/>
      <c r="W83" s="13">
        <v>1500</v>
      </c>
      <c r="X83" s="5"/>
      <c r="Y83" s="23"/>
      <c r="Z83" s="23"/>
      <c r="AA83" s="23"/>
      <c r="AB83" s="23"/>
      <c r="AC83" s="100"/>
      <c r="AD83" s="100"/>
      <c r="AE83" s="57">
        <v>810</v>
      </c>
      <c r="AF83" s="21"/>
      <c r="AG83" s="21"/>
    </row>
    <row r="84" spans="1:33">
      <c r="A84" s="51">
        <v>80</v>
      </c>
      <c r="B84" s="4" t="str">
        <f t="shared" si="13"/>
        <v>3</v>
      </c>
      <c r="C84" s="4">
        <v>3</v>
      </c>
      <c r="D84" s="4" t="s">
        <v>21</v>
      </c>
      <c r="E84" s="4" t="s">
        <v>24</v>
      </c>
      <c r="F84" s="4"/>
      <c r="G84" s="19">
        <v>2400</v>
      </c>
      <c r="H84" s="4"/>
      <c r="I84" s="4">
        <v>100</v>
      </c>
      <c r="J84" s="4">
        <v>0</v>
      </c>
      <c r="K84" s="19">
        <f>154.84+1686.16</f>
        <v>1841</v>
      </c>
      <c r="L84" s="13">
        <f t="shared" si="14"/>
        <v>659</v>
      </c>
      <c r="M84" s="7">
        <v>0</v>
      </c>
      <c r="N84" s="16">
        <v>0</v>
      </c>
      <c r="O84" s="13">
        <v>0</v>
      </c>
      <c r="P84" s="8">
        <v>0</v>
      </c>
      <c r="Q84" s="1">
        <f t="shared" si="10"/>
        <v>0</v>
      </c>
      <c r="R84" s="1">
        <f t="shared" si="11"/>
        <v>659</v>
      </c>
      <c r="S84" s="10">
        <f>ROUND(MAX((R84-3500)*{0.03,0.1,0.2,0.25,0.3,0.35,0.45}-{0,105,555,1005,2755,5505,13505},0),2)</f>
        <v>0</v>
      </c>
      <c r="T84" s="10"/>
      <c r="U84" s="10"/>
      <c r="V84" s="10"/>
      <c r="W84" s="13">
        <f t="shared" si="12"/>
        <v>659</v>
      </c>
      <c r="X84" s="5"/>
      <c r="Y84" s="23"/>
      <c r="Z84" s="23"/>
      <c r="AA84" s="23"/>
      <c r="AB84" s="23"/>
      <c r="AC84" s="100"/>
      <c r="AD84" s="100"/>
      <c r="AE84" s="57">
        <f t="shared" si="9"/>
        <v>0</v>
      </c>
      <c r="AF84" s="21"/>
      <c r="AG84" s="21"/>
    </row>
    <row r="85" spans="1:33">
      <c r="A85" s="51">
        <v>81</v>
      </c>
      <c r="B85" s="4" t="str">
        <f t="shared" si="13"/>
        <v>3</v>
      </c>
      <c r="C85" s="4">
        <v>3</v>
      </c>
      <c r="D85" s="4" t="s">
        <v>21</v>
      </c>
      <c r="E85" s="4" t="s">
        <v>24</v>
      </c>
      <c r="F85" s="4"/>
      <c r="G85" s="19">
        <v>2800</v>
      </c>
      <c r="H85" s="4"/>
      <c r="I85" s="4">
        <v>100</v>
      </c>
      <c r="J85" s="4">
        <v>0</v>
      </c>
      <c r="K85" s="19">
        <v>103</v>
      </c>
      <c r="L85" s="13">
        <f t="shared" si="14"/>
        <v>2797</v>
      </c>
      <c r="M85" s="7">
        <v>116</v>
      </c>
      <c r="N85" s="16">
        <v>48.82</v>
      </c>
      <c r="O85" s="13">
        <v>0</v>
      </c>
      <c r="P85" s="8">
        <v>0</v>
      </c>
      <c r="Q85" s="1">
        <f t="shared" si="10"/>
        <v>164.82</v>
      </c>
      <c r="R85" s="1">
        <f t="shared" si="11"/>
        <v>2632.18</v>
      </c>
      <c r="S85" s="10">
        <f>ROUND(MAX((R85-3500)*{0.03,0.1,0.2,0.25,0.3,0.35,0.45}-{0,105,555,1005,2755,5505,13505},0),2)</f>
        <v>0</v>
      </c>
      <c r="T85" s="10"/>
      <c r="U85" s="10"/>
      <c r="V85" s="10"/>
      <c r="W85" s="13">
        <f t="shared" si="12"/>
        <v>2632.18</v>
      </c>
      <c r="X85" s="5"/>
      <c r="Y85" s="23"/>
      <c r="Z85" s="23"/>
      <c r="AA85" s="23"/>
      <c r="AB85" s="23"/>
      <c r="AC85" s="100"/>
      <c r="AD85" s="100"/>
      <c r="AE85" s="57">
        <v>234.13390000000001</v>
      </c>
      <c r="AF85" s="21"/>
      <c r="AG85" s="21"/>
    </row>
    <row r="86" spans="1:33">
      <c r="A86" s="51">
        <v>82</v>
      </c>
      <c r="B86" s="4" t="str">
        <f t="shared" si="13"/>
        <v>3</v>
      </c>
      <c r="C86" s="4">
        <v>3</v>
      </c>
      <c r="D86" s="4" t="s">
        <v>21</v>
      </c>
      <c r="E86" s="4" t="s">
        <v>24</v>
      </c>
      <c r="F86" s="4"/>
      <c r="G86" s="19">
        <v>2000</v>
      </c>
      <c r="H86" s="4"/>
      <c r="I86" s="4">
        <v>100</v>
      </c>
      <c r="J86" s="4">
        <v>100</v>
      </c>
      <c r="K86" s="19">
        <v>300</v>
      </c>
      <c r="L86" s="13">
        <f t="shared" si="14"/>
        <v>1900</v>
      </c>
      <c r="M86" s="7">
        <v>0</v>
      </c>
      <c r="N86" s="16">
        <v>0</v>
      </c>
      <c r="O86" s="13">
        <v>0</v>
      </c>
      <c r="P86" s="8">
        <v>0</v>
      </c>
      <c r="Q86" s="1">
        <f t="shared" si="10"/>
        <v>0</v>
      </c>
      <c r="R86" s="1">
        <f t="shared" si="11"/>
        <v>1900</v>
      </c>
      <c r="S86" s="10">
        <f>ROUND(MAX((R86-3500)*{0.03,0.1,0.2,0.25,0.3,0.35,0.45}-{0,105,555,1005,2755,5505,13505},0),2)</f>
        <v>0</v>
      </c>
      <c r="T86" s="10"/>
      <c r="U86" s="10"/>
      <c r="V86" s="10"/>
      <c r="W86" s="13">
        <f t="shared" si="12"/>
        <v>1900</v>
      </c>
      <c r="X86" s="5"/>
      <c r="Y86" s="23"/>
      <c r="Z86" s="23"/>
      <c r="AA86" s="23"/>
      <c r="AB86" s="23"/>
      <c r="AC86" s="100"/>
      <c r="AD86" s="100"/>
      <c r="AE86" s="57">
        <f t="shared" si="9"/>
        <v>0</v>
      </c>
      <c r="AF86" s="21"/>
      <c r="AG86" s="21"/>
    </row>
    <row r="87" spans="1:33">
      <c r="A87" s="51">
        <v>83</v>
      </c>
      <c r="B87" s="4" t="str">
        <f t="shared" si="13"/>
        <v>3</v>
      </c>
      <c r="C87" s="4">
        <v>3</v>
      </c>
      <c r="D87" s="4" t="s">
        <v>21</v>
      </c>
      <c r="E87" s="4" t="s">
        <v>24</v>
      </c>
      <c r="F87" s="4"/>
      <c r="G87" s="19">
        <v>2500</v>
      </c>
      <c r="H87" s="4">
        <v>200</v>
      </c>
      <c r="I87" s="4">
        <v>100</v>
      </c>
      <c r="J87" s="4">
        <v>0</v>
      </c>
      <c r="K87" s="19">
        <f>161.29+169.71</f>
        <v>331</v>
      </c>
      <c r="L87" s="13">
        <f t="shared" si="14"/>
        <v>2469</v>
      </c>
      <c r="M87" s="7">
        <v>0</v>
      </c>
      <c r="N87" s="16">
        <v>0</v>
      </c>
      <c r="O87" s="13">
        <v>0</v>
      </c>
      <c r="P87" s="8">
        <v>0</v>
      </c>
      <c r="Q87" s="1">
        <f t="shared" si="10"/>
        <v>0</v>
      </c>
      <c r="R87" s="1">
        <f t="shared" si="11"/>
        <v>2469</v>
      </c>
      <c r="S87" s="10">
        <f>ROUND(MAX((R87-3500)*{0.03,0.1,0.2,0.25,0.3,0.35,0.45}-{0,105,555,1005,2755,5505,13505},0),2)</f>
        <v>0</v>
      </c>
      <c r="T87" s="10"/>
      <c r="U87" s="10"/>
      <c r="V87" s="10"/>
      <c r="W87" s="13">
        <f t="shared" si="12"/>
        <v>2469</v>
      </c>
      <c r="X87" s="5"/>
      <c r="Y87" s="23"/>
      <c r="Z87" s="23"/>
      <c r="AA87" s="23"/>
      <c r="AB87" s="23"/>
      <c r="AC87" s="100"/>
      <c r="AD87" s="100"/>
      <c r="AE87" s="57">
        <f t="shared" si="9"/>
        <v>0</v>
      </c>
      <c r="AF87" s="21"/>
      <c r="AG87" s="21"/>
    </row>
    <row r="88" spans="1:33">
      <c r="A88" s="51">
        <v>84</v>
      </c>
      <c r="B88" s="4" t="str">
        <f t="shared" si="13"/>
        <v>3</v>
      </c>
      <c r="C88" s="4">
        <v>3</v>
      </c>
      <c r="D88" s="4" t="s">
        <v>21</v>
      </c>
      <c r="E88" s="4" t="s">
        <v>24</v>
      </c>
      <c r="F88" s="4"/>
      <c r="G88" s="19">
        <v>2500</v>
      </c>
      <c r="H88" s="4"/>
      <c r="I88" s="4">
        <v>0</v>
      </c>
      <c r="J88" s="4">
        <v>0</v>
      </c>
      <c r="K88" s="19">
        <v>2500</v>
      </c>
      <c r="L88" s="13">
        <f t="shared" si="14"/>
        <v>0</v>
      </c>
      <c r="M88" s="7">
        <v>116</v>
      </c>
      <c r="N88" s="16">
        <v>48.82</v>
      </c>
      <c r="O88" s="13">
        <v>7.25</v>
      </c>
      <c r="P88" s="8">
        <v>0</v>
      </c>
      <c r="Q88" s="1">
        <f t="shared" si="10"/>
        <v>172.07</v>
      </c>
      <c r="R88" s="1">
        <f t="shared" si="11"/>
        <v>-172.07</v>
      </c>
      <c r="S88" s="10">
        <f>ROUND(MAX((R88-3500)*{0.03,0.1,0.2,0.25,0.3,0.35,0.45}-{0,105,555,1005,2755,5505,13505},0),2)</f>
        <v>0</v>
      </c>
      <c r="T88" s="10"/>
      <c r="U88" s="10">
        <v>172.07</v>
      </c>
      <c r="V88" s="10"/>
      <c r="W88" s="13">
        <f t="shared" si="12"/>
        <v>0</v>
      </c>
      <c r="X88" s="5"/>
      <c r="Y88" s="23"/>
      <c r="Z88" s="23"/>
      <c r="AA88" s="23"/>
      <c r="AB88" s="23"/>
      <c r="AC88" s="100"/>
      <c r="AD88" s="100"/>
      <c r="AE88" s="57">
        <f t="shared" si="9"/>
        <v>0</v>
      </c>
      <c r="AF88" s="21"/>
      <c r="AG88" s="21"/>
    </row>
    <row r="89" spans="1:33">
      <c r="A89" s="51">
        <v>85</v>
      </c>
      <c r="B89" s="4" t="str">
        <f t="shared" si="13"/>
        <v>3</v>
      </c>
      <c r="C89" s="4">
        <v>3</v>
      </c>
      <c r="D89" s="4" t="s">
        <v>21</v>
      </c>
      <c r="E89" s="4" t="s">
        <v>24</v>
      </c>
      <c r="F89" s="4"/>
      <c r="G89" s="19">
        <v>3000</v>
      </c>
      <c r="H89" s="4">
        <v>200</v>
      </c>
      <c r="I89" s="4">
        <v>100</v>
      </c>
      <c r="J89" s="4">
        <v>0</v>
      </c>
      <c r="K89" s="19">
        <f>556</f>
        <v>556</v>
      </c>
      <c r="L89" s="13">
        <f t="shared" si="14"/>
        <v>2744</v>
      </c>
      <c r="M89" s="7">
        <v>116</v>
      </c>
      <c r="N89" s="16">
        <v>48.82</v>
      </c>
      <c r="O89" s="13">
        <v>7.25</v>
      </c>
      <c r="P89" s="8">
        <v>0</v>
      </c>
      <c r="Q89" s="1">
        <f t="shared" si="10"/>
        <v>172.07</v>
      </c>
      <c r="R89" s="1">
        <f t="shared" si="11"/>
        <v>2571.9299999999998</v>
      </c>
      <c r="S89" s="10">
        <f>ROUND(MAX((R89-3500)*{0.03,0.1,0.2,0.25,0.3,0.35,0.45}-{0,105,555,1005,2755,5505,13505},0),2)</f>
        <v>0</v>
      </c>
      <c r="T89" s="10"/>
      <c r="U89" s="10"/>
      <c r="V89" s="10"/>
      <c r="W89" s="13">
        <f t="shared" si="12"/>
        <v>2571.9299999999998</v>
      </c>
      <c r="X89" s="5"/>
      <c r="Y89" s="23"/>
      <c r="Z89" s="23"/>
      <c r="AA89" s="23"/>
      <c r="AB89" s="23"/>
      <c r="AC89" s="100"/>
      <c r="AD89" s="100"/>
      <c r="AE89" s="57">
        <f t="shared" si="9"/>
        <v>0</v>
      </c>
      <c r="AF89" s="21"/>
      <c r="AG89" s="21"/>
    </row>
    <row r="90" spans="1:33">
      <c r="A90" s="51">
        <v>86</v>
      </c>
      <c r="B90" s="4" t="str">
        <f t="shared" si="13"/>
        <v>3</v>
      </c>
      <c r="C90" s="4">
        <v>3</v>
      </c>
      <c r="D90" s="4" t="s">
        <v>21</v>
      </c>
      <c r="E90" s="4" t="s">
        <v>24</v>
      </c>
      <c r="F90" s="4"/>
      <c r="G90" s="19">
        <v>2200</v>
      </c>
      <c r="H90" s="4"/>
      <c r="I90" s="4">
        <v>100</v>
      </c>
      <c r="J90" s="4">
        <v>5</v>
      </c>
      <c r="K90" s="19">
        <f>300-13</f>
        <v>287</v>
      </c>
      <c r="L90" s="13">
        <f t="shared" si="14"/>
        <v>2018</v>
      </c>
      <c r="M90" s="7">
        <v>0</v>
      </c>
      <c r="N90" s="16">
        <v>0</v>
      </c>
      <c r="O90" s="13">
        <v>0</v>
      </c>
      <c r="P90" s="8">
        <v>0</v>
      </c>
      <c r="Q90" s="1">
        <f t="shared" si="10"/>
        <v>0</v>
      </c>
      <c r="R90" s="1">
        <f t="shared" si="11"/>
        <v>2018</v>
      </c>
      <c r="S90" s="10">
        <f>ROUND(MAX((R90-3500)*{0.03,0.1,0.2,0.25,0.3,0.35,0.45}-{0,105,555,1005,2755,5505,13505},0),2)</f>
        <v>0</v>
      </c>
      <c r="T90" s="10"/>
      <c r="U90" s="10"/>
      <c r="V90" s="10"/>
      <c r="W90" s="13">
        <f t="shared" si="12"/>
        <v>2018</v>
      </c>
      <c r="X90" s="5"/>
      <c r="Y90" s="23"/>
      <c r="Z90" s="23"/>
      <c r="AA90" s="23"/>
      <c r="AB90" s="23"/>
      <c r="AC90" s="100"/>
      <c r="AD90" s="100"/>
      <c r="AE90" s="57">
        <f t="shared" si="9"/>
        <v>0</v>
      </c>
      <c r="AF90" s="21"/>
      <c r="AG90" s="21"/>
    </row>
    <row r="91" spans="1:33">
      <c r="A91" s="51">
        <v>87</v>
      </c>
      <c r="B91" s="4" t="str">
        <f t="shared" si="13"/>
        <v>3</v>
      </c>
      <c r="C91" s="4">
        <v>3</v>
      </c>
      <c r="D91" s="4" t="s">
        <v>21</v>
      </c>
      <c r="E91" s="4" t="s">
        <v>24</v>
      </c>
      <c r="F91" s="4"/>
      <c r="G91" s="19">
        <v>2700</v>
      </c>
      <c r="H91" s="4"/>
      <c r="I91" s="4">
        <v>100</v>
      </c>
      <c r="J91" s="4">
        <v>23</v>
      </c>
      <c r="K91" s="19">
        <v>0</v>
      </c>
      <c r="L91" s="13">
        <f t="shared" si="14"/>
        <v>2823</v>
      </c>
      <c r="M91" s="7">
        <v>116</v>
      </c>
      <c r="N91" s="16">
        <v>0</v>
      </c>
      <c r="O91" s="13">
        <v>7.25</v>
      </c>
      <c r="P91" s="8">
        <v>0</v>
      </c>
      <c r="Q91" s="1">
        <f t="shared" si="10"/>
        <v>123.25</v>
      </c>
      <c r="R91" s="1">
        <f t="shared" si="11"/>
        <v>2699.75</v>
      </c>
      <c r="S91" s="10">
        <f>ROUND(MAX((R91-3500)*{0.03,0.1,0.2,0.25,0.3,0.35,0.45}-{0,105,555,1005,2755,5505,13505},0),2)</f>
        <v>0</v>
      </c>
      <c r="T91" s="10"/>
      <c r="U91" s="10"/>
      <c r="V91" s="10"/>
      <c r="W91" s="13">
        <f t="shared" si="12"/>
        <v>2699.75</v>
      </c>
      <c r="X91" s="5"/>
      <c r="Y91" s="23"/>
      <c r="Z91" s="23"/>
      <c r="AA91" s="23"/>
      <c r="AB91" s="23"/>
      <c r="AC91" s="100"/>
      <c r="AD91" s="100"/>
      <c r="AE91" s="57">
        <f t="shared" si="9"/>
        <v>0</v>
      </c>
      <c r="AF91" s="21"/>
      <c r="AG91" s="21"/>
    </row>
    <row r="92" spans="1:33">
      <c r="A92" s="51">
        <v>88</v>
      </c>
      <c r="B92" s="4" t="str">
        <f t="shared" si="13"/>
        <v>3</v>
      </c>
      <c r="C92" s="4">
        <v>3</v>
      </c>
      <c r="D92" s="4" t="s">
        <v>21</v>
      </c>
      <c r="E92" s="4" t="s">
        <v>24</v>
      </c>
      <c r="F92" s="4"/>
      <c r="G92" s="19">
        <v>2400</v>
      </c>
      <c r="H92" s="4"/>
      <c r="I92" s="4">
        <v>100</v>
      </c>
      <c r="J92" s="4">
        <v>0</v>
      </c>
      <c r="K92" s="19">
        <f>154.84+445.16</f>
        <v>600</v>
      </c>
      <c r="L92" s="13">
        <f t="shared" si="14"/>
        <v>1900</v>
      </c>
      <c r="M92" s="7">
        <v>0</v>
      </c>
      <c r="N92" s="16">
        <v>0</v>
      </c>
      <c r="O92" s="13">
        <v>0</v>
      </c>
      <c r="P92" s="8">
        <v>0</v>
      </c>
      <c r="Q92" s="1">
        <f t="shared" si="10"/>
        <v>0</v>
      </c>
      <c r="R92" s="1">
        <f t="shared" si="11"/>
        <v>1900</v>
      </c>
      <c r="S92" s="10">
        <f>ROUND(MAX((R92-3500)*{0.03,0.1,0.2,0.25,0.3,0.35,0.45}-{0,105,555,1005,2755,5505,13505},0),2)</f>
        <v>0</v>
      </c>
      <c r="T92" s="10"/>
      <c r="U92" s="10"/>
      <c r="V92" s="10"/>
      <c r="W92" s="13">
        <f t="shared" si="12"/>
        <v>1900</v>
      </c>
      <c r="X92" s="5"/>
      <c r="Y92" s="23"/>
      <c r="Z92" s="23"/>
      <c r="AA92" s="23"/>
      <c r="AB92" s="23"/>
      <c r="AC92" s="100"/>
      <c r="AD92" s="100"/>
      <c r="AE92" s="57">
        <f t="shared" si="9"/>
        <v>0</v>
      </c>
      <c r="AF92" s="21"/>
      <c r="AG92" s="21"/>
    </row>
    <row r="93" spans="1:33">
      <c r="A93" s="51">
        <v>89</v>
      </c>
      <c r="B93" s="4" t="str">
        <f t="shared" si="13"/>
        <v>3</v>
      </c>
      <c r="C93" s="4">
        <v>3</v>
      </c>
      <c r="D93" s="4" t="s">
        <v>21</v>
      </c>
      <c r="E93" s="4" t="s">
        <v>24</v>
      </c>
      <c r="F93" s="4"/>
      <c r="G93" s="19">
        <v>3000</v>
      </c>
      <c r="H93" s="4"/>
      <c r="I93" s="4">
        <v>100</v>
      </c>
      <c r="J93" s="4">
        <v>0</v>
      </c>
      <c r="K93" s="19">
        <v>0</v>
      </c>
      <c r="L93" s="13">
        <f t="shared" si="14"/>
        <v>3100</v>
      </c>
      <c r="M93" s="7">
        <v>116</v>
      </c>
      <c r="N93" s="16">
        <v>0</v>
      </c>
      <c r="O93" s="13">
        <v>7.25</v>
      </c>
      <c r="P93" s="8">
        <v>0</v>
      </c>
      <c r="Q93" s="1">
        <f t="shared" si="10"/>
        <v>123.25</v>
      </c>
      <c r="R93" s="1">
        <f t="shared" si="11"/>
        <v>2976.75</v>
      </c>
      <c r="S93" s="10">
        <f>ROUND(MAX((R93-3500)*{0.03,0.1,0.2,0.25,0.3,0.35,0.45}-{0,105,555,1005,2755,5505,13505},0),2)</f>
        <v>0</v>
      </c>
      <c r="T93" s="10"/>
      <c r="U93" s="10"/>
      <c r="V93" s="10"/>
      <c r="W93" s="13">
        <f t="shared" si="12"/>
        <v>2976.75</v>
      </c>
      <c r="X93" s="5"/>
      <c r="Y93" s="23"/>
      <c r="Z93" s="23"/>
      <c r="AA93" s="23"/>
      <c r="AB93" s="23"/>
      <c r="AC93" s="100"/>
      <c r="AD93" s="100"/>
      <c r="AE93" s="57">
        <f t="shared" si="9"/>
        <v>0</v>
      </c>
      <c r="AF93" s="21"/>
    </row>
    <row r="94" spans="1:33">
      <c r="A94" s="51">
        <v>90</v>
      </c>
      <c r="B94" s="4" t="str">
        <f t="shared" si="13"/>
        <v>3</v>
      </c>
      <c r="C94" s="4">
        <v>3</v>
      </c>
      <c r="D94" s="4" t="s">
        <v>21</v>
      </c>
      <c r="E94" s="4" t="s">
        <v>24</v>
      </c>
      <c r="F94" s="4"/>
      <c r="G94" s="19">
        <v>2700</v>
      </c>
      <c r="H94" s="4"/>
      <c r="I94" s="4">
        <v>100</v>
      </c>
      <c r="J94" s="4">
        <v>0</v>
      </c>
      <c r="K94" s="19">
        <v>245</v>
      </c>
      <c r="L94" s="13">
        <f t="shared" si="14"/>
        <v>2555</v>
      </c>
      <c r="M94" s="7">
        <v>0</v>
      </c>
      <c r="N94" s="16">
        <v>0</v>
      </c>
      <c r="O94" s="13">
        <v>0</v>
      </c>
      <c r="P94" s="8">
        <v>0</v>
      </c>
      <c r="Q94" s="1">
        <f t="shared" si="10"/>
        <v>0</v>
      </c>
      <c r="R94" s="1">
        <f t="shared" si="11"/>
        <v>2555</v>
      </c>
      <c r="S94" s="10">
        <f>ROUND(MAX((R94-3500)*{0.03,0.1,0.2,0.25,0.3,0.35,0.45}-{0,105,555,1005,2755,5505,13505},0),2)</f>
        <v>0</v>
      </c>
      <c r="T94" s="10"/>
      <c r="U94" s="10"/>
      <c r="V94" s="10"/>
      <c r="W94" s="13">
        <f t="shared" si="12"/>
        <v>2555</v>
      </c>
      <c r="X94" s="5"/>
      <c r="Y94" s="23"/>
      <c r="Z94" s="23"/>
      <c r="AA94" s="23"/>
      <c r="AB94" s="23"/>
      <c r="AC94" s="100"/>
      <c r="AD94" s="100"/>
      <c r="AE94" s="57">
        <f t="shared" si="9"/>
        <v>0</v>
      </c>
      <c r="AF94" s="21"/>
      <c r="AG94" s="21"/>
    </row>
    <row r="95" spans="1:33">
      <c r="A95" s="51">
        <v>91</v>
      </c>
      <c r="B95" s="4" t="str">
        <f t="shared" si="13"/>
        <v>3</v>
      </c>
      <c r="C95" s="4">
        <v>3</v>
      </c>
      <c r="D95" s="4" t="s">
        <v>21</v>
      </c>
      <c r="E95" s="4" t="s">
        <v>24</v>
      </c>
      <c r="F95" s="4"/>
      <c r="G95" s="19">
        <v>2500</v>
      </c>
      <c r="H95" s="4"/>
      <c r="I95" s="4">
        <v>100</v>
      </c>
      <c r="J95" s="4">
        <v>12.56</v>
      </c>
      <c r="K95" s="19">
        <v>161.29</v>
      </c>
      <c r="L95" s="13">
        <f t="shared" si="14"/>
        <v>2451.27</v>
      </c>
      <c r="M95" s="7">
        <v>0</v>
      </c>
      <c r="N95" s="16">
        <v>0</v>
      </c>
      <c r="O95" s="13">
        <v>0</v>
      </c>
      <c r="P95" s="8">
        <v>0</v>
      </c>
      <c r="Q95" s="1">
        <f t="shared" si="10"/>
        <v>0</v>
      </c>
      <c r="R95" s="1">
        <f t="shared" si="11"/>
        <v>2451.27</v>
      </c>
      <c r="S95" s="10">
        <f>ROUND(MAX((R95-3500)*{0.03,0.1,0.2,0.25,0.3,0.35,0.45}-{0,105,555,1005,2755,5505,13505},0),2)</f>
        <v>0</v>
      </c>
      <c r="T95" s="10"/>
      <c r="U95" s="10"/>
      <c r="V95" s="10"/>
      <c r="W95" s="13">
        <f t="shared" si="12"/>
        <v>2451.27</v>
      </c>
      <c r="X95" s="5"/>
      <c r="Y95" s="23"/>
      <c r="Z95" s="23"/>
      <c r="AA95" s="23"/>
      <c r="AB95" s="23"/>
      <c r="AC95" s="100"/>
      <c r="AD95" s="100"/>
      <c r="AE95" s="57">
        <f t="shared" si="9"/>
        <v>0</v>
      </c>
      <c r="AF95" s="21"/>
      <c r="AG95" s="21"/>
    </row>
    <row r="96" spans="1:33">
      <c r="A96" s="51">
        <v>92</v>
      </c>
      <c r="B96" s="4" t="str">
        <f t="shared" si="13"/>
        <v>3</v>
      </c>
      <c r="C96" s="4">
        <v>3</v>
      </c>
      <c r="D96" s="4" t="s">
        <v>21</v>
      </c>
      <c r="E96" s="4" t="s">
        <v>24</v>
      </c>
      <c r="F96" s="4"/>
      <c r="G96" s="19">
        <v>2800</v>
      </c>
      <c r="H96" s="4"/>
      <c r="I96" s="4">
        <v>0</v>
      </c>
      <c r="J96" s="4">
        <v>0</v>
      </c>
      <c r="K96" s="19">
        <v>2800</v>
      </c>
      <c r="L96" s="13">
        <f t="shared" si="14"/>
        <v>0</v>
      </c>
      <c r="M96" s="7">
        <v>116</v>
      </c>
      <c r="N96" s="16">
        <v>48.82</v>
      </c>
      <c r="O96" s="13">
        <v>7.25</v>
      </c>
      <c r="P96" s="8">
        <v>0</v>
      </c>
      <c r="Q96" s="1">
        <f t="shared" si="10"/>
        <v>172.07</v>
      </c>
      <c r="R96" s="1">
        <f t="shared" si="11"/>
        <v>-172.07</v>
      </c>
      <c r="S96" s="10">
        <f>ROUND(MAX((R96-3500)*{0.03,0.1,0.2,0.25,0.3,0.35,0.45}-{0,105,555,1005,2755,5505,13505},0),2)</f>
        <v>0</v>
      </c>
      <c r="T96" s="10"/>
      <c r="U96" s="10">
        <v>172.07</v>
      </c>
      <c r="V96" s="10"/>
      <c r="W96" s="13">
        <f t="shared" si="12"/>
        <v>0</v>
      </c>
      <c r="X96" s="5"/>
      <c r="Y96" s="23"/>
      <c r="Z96" s="23"/>
      <c r="AA96" s="23"/>
      <c r="AB96" s="23"/>
      <c r="AC96" s="100"/>
      <c r="AD96" s="100"/>
      <c r="AE96" s="57">
        <f t="shared" si="9"/>
        <v>0</v>
      </c>
      <c r="AF96" s="21"/>
    </row>
    <row r="97" spans="1:33">
      <c r="A97" s="51">
        <v>93</v>
      </c>
      <c r="B97" s="4" t="str">
        <f t="shared" si="13"/>
        <v>3</v>
      </c>
      <c r="C97" s="4">
        <v>3</v>
      </c>
      <c r="D97" s="4" t="s">
        <v>21</v>
      </c>
      <c r="E97" s="4" t="s">
        <v>24</v>
      </c>
      <c r="F97" s="4"/>
      <c r="G97" s="19">
        <v>3000</v>
      </c>
      <c r="H97" s="4"/>
      <c r="I97" s="4">
        <v>100</v>
      </c>
      <c r="J97" s="4">
        <v>0</v>
      </c>
      <c r="K97" s="19">
        <v>365</v>
      </c>
      <c r="L97" s="13">
        <f t="shared" si="14"/>
        <v>2735</v>
      </c>
      <c r="M97" s="7">
        <v>0</v>
      </c>
      <c r="N97" s="16">
        <v>0</v>
      </c>
      <c r="O97" s="13">
        <v>0</v>
      </c>
      <c r="P97" s="8">
        <v>0</v>
      </c>
      <c r="Q97" s="1">
        <f t="shared" si="10"/>
        <v>0</v>
      </c>
      <c r="R97" s="1">
        <f t="shared" si="11"/>
        <v>2735</v>
      </c>
      <c r="S97" s="10">
        <f>ROUND(MAX((R97-3500)*{0.03,0.1,0.2,0.25,0.3,0.35,0.45}-{0,105,555,1005,2755,5505,13505},0),2)</f>
        <v>0</v>
      </c>
      <c r="T97" s="10"/>
      <c r="U97" s="10"/>
      <c r="V97" s="10"/>
      <c r="W97" s="13">
        <f t="shared" si="12"/>
        <v>2735</v>
      </c>
      <c r="X97" s="5"/>
      <c r="Y97" s="23"/>
      <c r="Z97" s="23"/>
      <c r="AA97" s="23"/>
      <c r="AB97" s="23"/>
      <c r="AC97" s="100"/>
      <c r="AD97" s="100"/>
      <c r="AE97" s="57">
        <f t="shared" si="9"/>
        <v>0</v>
      </c>
      <c r="AF97" s="21"/>
      <c r="AG97" s="21"/>
    </row>
    <row r="98" spans="1:33">
      <c r="A98" s="51">
        <v>94</v>
      </c>
      <c r="B98" s="4" t="str">
        <f t="shared" si="13"/>
        <v>3</v>
      </c>
      <c r="C98" s="4">
        <v>3</v>
      </c>
      <c r="D98" s="4" t="s">
        <v>21</v>
      </c>
      <c r="E98" s="4" t="s">
        <v>24</v>
      </c>
      <c r="F98" s="4"/>
      <c r="G98" s="19">
        <v>2400</v>
      </c>
      <c r="H98" s="4"/>
      <c r="I98" s="4">
        <v>100</v>
      </c>
      <c r="J98" s="4">
        <v>456</v>
      </c>
      <c r="K98" s="19">
        <v>0</v>
      </c>
      <c r="L98" s="13">
        <f t="shared" si="14"/>
        <v>2956</v>
      </c>
      <c r="M98" s="7">
        <v>0</v>
      </c>
      <c r="N98" s="16">
        <v>0</v>
      </c>
      <c r="O98" s="13">
        <v>0</v>
      </c>
      <c r="P98" s="8">
        <v>0</v>
      </c>
      <c r="Q98" s="1">
        <f t="shared" si="10"/>
        <v>0</v>
      </c>
      <c r="R98" s="1">
        <f t="shared" si="11"/>
        <v>2956</v>
      </c>
      <c r="S98" s="10">
        <f>ROUND(MAX((R98-3500)*{0.03,0.1,0.2,0.25,0.3,0.35,0.45}-{0,105,555,1005,2755,5505,13505},0),2)</f>
        <v>0</v>
      </c>
      <c r="T98" s="10"/>
      <c r="U98" s="10"/>
      <c r="V98" s="10"/>
      <c r="W98" s="13">
        <f t="shared" si="12"/>
        <v>2956</v>
      </c>
      <c r="X98" s="5"/>
      <c r="Y98" s="23"/>
      <c r="Z98" s="23"/>
      <c r="AA98" s="23"/>
      <c r="AB98" s="23"/>
      <c r="AC98" s="100"/>
      <c r="AD98" s="100"/>
      <c r="AE98" s="57">
        <f t="shared" si="9"/>
        <v>0</v>
      </c>
      <c r="AF98" s="21"/>
    </row>
    <row r="99" spans="1:33">
      <c r="A99" s="51">
        <v>95</v>
      </c>
      <c r="B99" s="4" t="str">
        <f t="shared" si="13"/>
        <v>3</v>
      </c>
      <c r="C99" s="4">
        <v>3</v>
      </c>
      <c r="D99" s="4" t="s">
        <v>21</v>
      </c>
      <c r="E99" s="4" t="s">
        <v>24</v>
      </c>
      <c r="F99" s="4"/>
      <c r="G99" s="19">
        <v>2500</v>
      </c>
      <c r="H99" s="4">
        <v>200</v>
      </c>
      <c r="I99" s="4">
        <v>100</v>
      </c>
      <c r="J99" s="4">
        <v>0</v>
      </c>
      <c r="K99" s="19">
        <v>57</v>
      </c>
      <c r="L99" s="13">
        <f t="shared" si="14"/>
        <v>2743</v>
      </c>
      <c r="M99" s="7">
        <v>0</v>
      </c>
      <c r="N99" s="16">
        <v>0</v>
      </c>
      <c r="O99" s="13">
        <v>0</v>
      </c>
      <c r="P99" s="8">
        <v>0</v>
      </c>
      <c r="Q99" s="1">
        <f t="shared" si="10"/>
        <v>0</v>
      </c>
      <c r="R99" s="1">
        <f t="shared" si="11"/>
        <v>2743</v>
      </c>
      <c r="S99" s="10">
        <f>ROUND(MAX((R99-3500)*{0.03,0.1,0.2,0.25,0.3,0.35,0.45}-{0,105,555,1005,2755,5505,13505},0),2)</f>
        <v>0</v>
      </c>
      <c r="T99" s="10"/>
      <c r="U99" s="10"/>
      <c r="V99" s="10"/>
      <c r="W99" s="13">
        <f t="shared" si="12"/>
        <v>2743</v>
      </c>
      <c r="X99" s="5"/>
      <c r="Y99" s="23"/>
      <c r="Z99" s="23"/>
      <c r="AA99" s="23"/>
      <c r="AB99" s="23"/>
      <c r="AC99" s="100"/>
      <c r="AD99" s="100"/>
      <c r="AE99" s="57">
        <f t="shared" si="9"/>
        <v>0</v>
      </c>
      <c r="AF99" s="21"/>
      <c r="AG99" s="21"/>
    </row>
    <row r="100" spans="1:33">
      <c r="A100" s="51">
        <v>96</v>
      </c>
      <c r="B100" s="4" t="str">
        <f t="shared" si="13"/>
        <v>3</v>
      </c>
      <c r="C100" s="4">
        <v>3</v>
      </c>
      <c r="D100" s="4" t="s">
        <v>21</v>
      </c>
      <c r="E100" s="4" t="s">
        <v>24</v>
      </c>
      <c r="F100" s="4"/>
      <c r="G100" s="19">
        <v>2800</v>
      </c>
      <c r="H100" s="4">
        <v>200</v>
      </c>
      <c r="I100" s="4">
        <v>100</v>
      </c>
      <c r="J100" s="4">
        <v>100</v>
      </c>
      <c r="K100" s="19">
        <f>400+55.89</f>
        <v>455.89</v>
      </c>
      <c r="L100" s="13">
        <f t="shared" si="14"/>
        <v>2744.11</v>
      </c>
      <c r="M100" s="7">
        <v>0</v>
      </c>
      <c r="N100" s="16">
        <v>0</v>
      </c>
      <c r="O100" s="13">
        <v>0</v>
      </c>
      <c r="P100" s="8">
        <v>0</v>
      </c>
      <c r="Q100" s="1">
        <f t="shared" si="10"/>
        <v>0</v>
      </c>
      <c r="R100" s="1">
        <f t="shared" si="11"/>
        <v>2744.11</v>
      </c>
      <c r="S100" s="10">
        <f>ROUND(MAX((R100-3500)*{0.03,0.1,0.2,0.25,0.3,0.35,0.45}-{0,105,555,1005,2755,5505,13505},0),2)</f>
        <v>0</v>
      </c>
      <c r="T100" s="10"/>
      <c r="U100" s="10"/>
      <c r="V100" s="10"/>
      <c r="W100" s="13">
        <f t="shared" si="12"/>
        <v>2744.11</v>
      </c>
      <c r="X100" s="5"/>
      <c r="Y100" s="23"/>
      <c r="Z100" s="23"/>
      <c r="AA100" s="23"/>
      <c r="AB100" s="23"/>
      <c r="AC100" s="100"/>
      <c r="AD100" s="100"/>
      <c r="AE100" s="57">
        <f t="shared" si="9"/>
        <v>0</v>
      </c>
      <c r="AF100" s="21"/>
      <c r="AG100" s="21"/>
    </row>
    <row r="101" spans="1:33">
      <c r="A101" s="51">
        <v>97</v>
      </c>
      <c r="B101" s="4" t="str">
        <f t="shared" si="13"/>
        <v>3</v>
      </c>
      <c r="C101" s="4">
        <v>3</v>
      </c>
      <c r="D101" s="4" t="s">
        <v>21</v>
      </c>
      <c r="E101" s="4" t="s">
        <v>24</v>
      </c>
      <c r="F101" s="4"/>
      <c r="G101" s="19">
        <v>2400</v>
      </c>
      <c r="H101" s="4">
        <v>200</v>
      </c>
      <c r="I101" s="4">
        <v>100</v>
      </c>
      <c r="J101" s="4">
        <v>0</v>
      </c>
      <c r="K101" s="19">
        <v>106</v>
      </c>
      <c r="L101" s="13">
        <f t="shared" si="14"/>
        <v>2594</v>
      </c>
      <c r="M101" s="7">
        <v>0</v>
      </c>
      <c r="N101" s="16">
        <v>0</v>
      </c>
      <c r="O101" s="13">
        <v>0</v>
      </c>
      <c r="P101" s="8">
        <v>0</v>
      </c>
      <c r="Q101" s="1">
        <f t="shared" si="10"/>
        <v>0</v>
      </c>
      <c r="R101" s="1">
        <f t="shared" si="11"/>
        <v>2594</v>
      </c>
      <c r="S101" s="10">
        <f>ROUND(MAX((R101-3500)*{0.03,0.1,0.2,0.25,0.3,0.35,0.45}-{0,105,555,1005,2755,5505,13505},0),2)</f>
        <v>0</v>
      </c>
      <c r="T101" s="10"/>
      <c r="U101" s="10"/>
      <c r="V101" s="10"/>
      <c r="W101" s="13">
        <f t="shared" si="12"/>
        <v>2594</v>
      </c>
      <c r="X101" s="5"/>
      <c r="Y101" s="23"/>
      <c r="Z101" s="23"/>
      <c r="AA101" s="23"/>
      <c r="AB101" s="23"/>
      <c r="AC101" s="100"/>
      <c r="AD101" s="100"/>
      <c r="AE101" s="57">
        <f t="shared" si="9"/>
        <v>0</v>
      </c>
      <c r="AF101" s="21"/>
      <c r="AG101" s="21"/>
    </row>
    <row r="102" spans="1:33">
      <c r="A102" s="51">
        <v>98</v>
      </c>
      <c r="B102" s="4" t="str">
        <f t="shared" si="13"/>
        <v>3</v>
      </c>
      <c r="C102" s="4">
        <v>3</v>
      </c>
      <c r="D102" s="4" t="s">
        <v>21</v>
      </c>
      <c r="E102" s="4" t="s">
        <v>24</v>
      </c>
      <c r="F102" s="4"/>
      <c r="G102" s="19">
        <v>3000</v>
      </c>
      <c r="H102" s="4">
        <v>200</v>
      </c>
      <c r="I102" s="4">
        <v>100</v>
      </c>
      <c r="J102" s="4">
        <v>0</v>
      </c>
      <c r="K102" s="19">
        <v>500</v>
      </c>
      <c r="L102" s="13">
        <f t="shared" si="14"/>
        <v>2800</v>
      </c>
      <c r="M102" s="7">
        <v>0</v>
      </c>
      <c r="N102" s="16">
        <v>0</v>
      </c>
      <c r="O102" s="13">
        <v>0</v>
      </c>
      <c r="P102" s="8">
        <v>0</v>
      </c>
      <c r="Q102" s="1">
        <f t="shared" si="10"/>
        <v>0</v>
      </c>
      <c r="R102" s="1">
        <f t="shared" si="11"/>
        <v>2800</v>
      </c>
      <c r="S102" s="10">
        <f>ROUND(MAX((R102-3500)*{0.03,0.1,0.2,0.25,0.3,0.35,0.45}-{0,105,555,1005,2755,5505,13505},0),2)</f>
        <v>0</v>
      </c>
      <c r="T102" s="10"/>
      <c r="U102" s="10"/>
      <c r="V102" s="10"/>
      <c r="W102" s="13">
        <f t="shared" si="12"/>
        <v>2800</v>
      </c>
      <c r="X102" s="5"/>
      <c r="Y102" s="23"/>
      <c r="Z102" s="23"/>
      <c r="AA102" s="23"/>
      <c r="AB102" s="23"/>
      <c r="AC102" s="100"/>
      <c r="AD102" s="100"/>
      <c r="AE102" s="57">
        <f t="shared" si="9"/>
        <v>0</v>
      </c>
      <c r="AF102" s="21"/>
      <c r="AG102" s="21"/>
    </row>
    <row r="103" spans="1:33">
      <c r="A103" s="51">
        <v>99</v>
      </c>
      <c r="B103" s="4" t="str">
        <f t="shared" si="13"/>
        <v>3</v>
      </c>
      <c r="C103" s="4">
        <v>3</v>
      </c>
      <c r="D103" s="4" t="s">
        <v>21</v>
      </c>
      <c r="E103" s="4" t="s">
        <v>24</v>
      </c>
      <c r="F103" s="4"/>
      <c r="G103" s="19">
        <v>2700</v>
      </c>
      <c r="H103" s="4"/>
      <c r="I103" s="4">
        <v>100</v>
      </c>
      <c r="J103" s="4">
        <v>0</v>
      </c>
      <c r="K103" s="19">
        <v>47</v>
      </c>
      <c r="L103" s="13">
        <f t="shared" si="14"/>
        <v>2753</v>
      </c>
      <c r="M103" s="7">
        <v>0</v>
      </c>
      <c r="N103" s="16">
        <v>0</v>
      </c>
      <c r="O103" s="13">
        <v>0</v>
      </c>
      <c r="P103" s="8">
        <v>0</v>
      </c>
      <c r="Q103" s="1">
        <f t="shared" si="10"/>
        <v>0</v>
      </c>
      <c r="R103" s="1">
        <f t="shared" si="11"/>
        <v>2753</v>
      </c>
      <c r="S103" s="10">
        <f>ROUND(MAX((R103-3500)*{0.03,0.1,0.2,0.25,0.3,0.35,0.45}-{0,105,555,1005,2755,5505,13505},0),2)</f>
        <v>0</v>
      </c>
      <c r="T103" s="10"/>
      <c r="U103" s="10"/>
      <c r="V103" s="10"/>
      <c r="W103" s="13">
        <f t="shared" si="12"/>
        <v>2753</v>
      </c>
      <c r="X103" s="5"/>
      <c r="Y103" s="23"/>
      <c r="Z103" s="23"/>
      <c r="AA103" s="23"/>
      <c r="AB103" s="23"/>
      <c r="AC103" s="100"/>
      <c r="AD103" s="100"/>
      <c r="AE103" s="57">
        <f t="shared" si="9"/>
        <v>0</v>
      </c>
      <c r="AF103" s="21"/>
      <c r="AG103" s="21"/>
    </row>
    <row r="104" spans="1:33">
      <c r="A104" s="51">
        <v>100</v>
      </c>
      <c r="B104" s="4" t="str">
        <f t="shared" si="13"/>
        <v>3</v>
      </c>
      <c r="C104" s="4">
        <v>3</v>
      </c>
      <c r="D104" s="4" t="s">
        <v>21</v>
      </c>
      <c r="E104" s="4" t="s">
        <v>24</v>
      </c>
      <c r="F104" s="4"/>
      <c r="G104" s="19">
        <v>2600</v>
      </c>
      <c r="H104" s="4"/>
      <c r="I104" s="4">
        <v>100</v>
      </c>
      <c r="J104" s="4">
        <v>125</v>
      </c>
      <c r="K104" s="19">
        <v>267.74</v>
      </c>
      <c r="L104" s="13">
        <f t="shared" si="14"/>
        <v>2557.2600000000002</v>
      </c>
      <c r="M104" s="7">
        <v>0</v>
      </c>
      <c r="N104" s="16">
        <v>0</v>
      </c>
      <c r="O104" s="13">
        <v>0</v>
      </c>
      <c r="P104" s="8">
        <v>0</v>
      </c>
      <c r="Q104" s="1">
        <f t="shared" si="10"/>
        <v>0</v>
      </c>
      <c r="R104" s="1">
        <f t="shared" si="11"/>
        <v>2557.2600000000002</v>
      </c>
      <c r="S104" s="10">
        <f>ROUND(MAX((R104-3500)*{0.03,0.1,0.2,0.25,0.3,0.35,0.45}-{0,105,555,1005,2755,5505,13505},0),2)</f>
        <v>0</v>
      </c>
      <c r="T104" s="10"/>
      <c r="U104" s="10"/>
      <c r="V104" s="10"/>
      <c r="W104" s="13">
        <f t="shared" si="12"/>
        <v>2557.2600000000002</v>
      </c>
      <c r="X104" s="5"/>
      <c r="Y104" s="23"/>
      <c r="Z104" s="23"/>
      <c r="AA104" s="23"/>
      <c r="AB104" s="23"/>
      <c r="AC104" s="100"/>
      <c r="AD104" s="100"/>
      <c r="AE104" s="57">
        <f t="shared" si="9"/>
        <v>0</v>
      </c>
      <c r="AF104" s="21"/>
      <c r="AG104" s="21"/>
    </row>
    <row r="105" spans="1:33">
      <c r="A105" s="51">
        <v>101</v>
      </c>
      <c r="B105" s="4" t="str">
        <f t="shared" si="13"/>
        <v>3</v>
      </c>
      <c r="C105" s="4">
        <v>3</v>
      </c>
      <c r="D105" s="4" t="s">
        <v>21</v>
      </c>
      <c r="E105" s="4" t="s">
        <v>24</v>
      </c>
      <c r="F105" s="4"/>
      <c r="G105" s="19">
        <v>2600</v>
      </c>
      <c r="H105" s="4"/>
      <c r="I105" s="4">
        <v>100</v>
      </c>
      <c r="J105" s="4">
        <v>0</v>
      </c>
      <c r="K105" s="19">
        <v>0</v>
      </c>
      <c r="L105" s="13">
        <f t="shared" si="14"/>
        <v>2700</v>
      </c>
      <c r="M105" s="7">
        <v>116</v>
      </c>
      <c r="N105" s="16">
        <v>48.82</v>
      </c>
      <c r="O105" s="13">
        <v>7.25</v>
      </c>
      <c r="P105" s="8">
        <v>0</v>
      </c>
      <c r="Q105" s="1">
        <f t="shared" si="10"/>
        <v>172.07</v>
      </c>
      <c r="R105" s="1">
        <f t="shared" si="11"/>
        <v>2527.9299999999998</v>
      </c>
      <c r="S105" s="10">
        <f>ROUND(MAX((R105-3500)*{0.03,0.1,0.2,0.25,0.3,0.35,0.45}-{0,105,555,1005,2755,5505,13505},0),2)</f>
        <v>0</v>
      </c>
      <c r="T105" s="10"/>
      <c r="U105" s="10"/>
      <c r="V105" s="10"/>
      <c r="W105" s="13">
        <f t="shared" si="12"/>
        <v>2527.9299999999998</v>
      </c>
      <c r="X105" s="5"/>
      <c r="Y105" s="23"/>
      <c r="Z105" s="23"/>
      <c r="AA105" s="23"/>
      <c r="AB105" s="23"/>
      <c r="AC105" s="100"/>
      <c r="AD105" s="100"/>
      <c r="AE105" s="57">
        <f t="shared" si="9"/>
        <v>0</v>
      </c>
      <c r="AF105" s="21"/>
    </row>
    <row r="106" spans="1:33">
      <c r="A106" s="51">
        <v>102</v>
      </c>
      <c r="B106" s="4" t="str">
        <f t="shared" si="13"/>
        <v>3</v>
      </c>
      <c r="C106" s="4">
        <v>3</v>
      </c>
      <c r="D106" s="4" t="s">
        <v>21</v>
      </c>
      <c r="E106" s="4" t="s">
        <v>24</v>
      </c>
      <c r="F106" s="4"/>
      <c r="G106" s="19">
        <v>2500</v>
      </c>
      <c r="H106" s="4"/>
      <c r="I106" s="4">
        <v>100</v>
      </c>
      <c r="J106" s="4">
        <v>0</v>
      </c>
      <c r="K106" s="19">
        <v>2065</v>
      </c>
      <c r="L106" s="13">
        <f t="shared" si="14"/>
        <v>535</v>
      </c>
      <c r="M106" s="7">
        <v>0</v>
      </c>
      <c r="N106" s="16">
        <v>0</v>
      </c>
      <c r="O106" s="13">
        <v>0</v>
      </c>
      <c r="P106" s="8">
        <v>0</v>
      </c>
      <c r="Q106" s="1">
        <f t="shared" si="10"/>
        <v>0</v>
      </c>
      <c r="R106" s="1">
        <f t="shared" si="11"/>
        <v>535</v>
      </c>
      <c r="S106" s="10">
        <f>ROUND(MAX((R106-3500)*{0.03,0.1,0.2,0.25,0.3,0.35,0.45}-{0,105,555,1005,2755,5505,13505},0),2)</f>
        <v>0</v>
      </c>
      <c r="T106" s="10"/>
      <c r="U106" s="10"/>
      <c r="V106" s="10"/>
      <c r="W106" s="13">
        <f t="shared" si="12"/>
        <v>535</v>
      </c>
      <c r="X106" s="5"/>
      <c r="Y106" s="23"/>
      <c r="Z106" s="23"/>
      <c r="AA106" s="23"/>
      <c r="AB106" s="23"/>
      <c r="AC106" s="100"/>
      <c r="AD106" s="100"/>
      <c r="AE106" s="57">
        <f t="shared" si="9"/>
        <v>0</v>
      </c>
      <c r="AF106" s="21"/>
      <c r="AG106" s="21"/>
    </row>
    <row r="107" spans="1:33">
      <c r="A107" s="51">
        <v>103</v>
      </c>
      <c r="B107" s="4" t="str">
        <f t="shared" si="13"/>
        <v>3</v>
      </c>
      <c r="C107" s="4">
        <v>3</v>
      </c>
      <c r="D107" s="4" t="s">
        <v>21</v>
      </c>
      <c r="E107" s="4" t="s">
        <v>24</v>
      </c>
      <c r="F107" s="4"/>
      <c r="G107" s="19">
        <v>2000</v>
      </c>
      <c r="H107" s="4"/>
      <c r="I107" s="4">
        <v>100</v>
      </c>
      <c r="J107" s="4">
        <v>156</v>
      </c>
      <c r="K107" s="19">
        <v>260</v>
      </c>
      <c r="L107" s="13">
        <f t="shared" si="14"/>
        <v>1996</v>
      </c>
      <c r="M107" s="7">
        <v>0</v>
      </c>
      <c r="N107" s="16">
        <v>0</v>
      </c>
      <c r="O107" s="13">
        <v>0</v>
      </c>
      <c r="P107" s="8">
        <v>0</v>
      </c>
      <c r="Q107" s="1">
        <f t="shared" si="10"/>
        <v>0</v>
      </c>
      <c r="R107" s="1">
        <f t="shared" si="11"/>
        <v>1996</v>
      </c>
      <c r="S107" s="10">
        <f>ROUND(MAX((R107-3500)*{0.03,0.1,0.2,0.25,0.3,0.35,0.45}-{0,105,555,1005,2755,5505,13505},0),2)</f>
        <v>0</v>
      </c>
      <c r="T107" s="10"/>
      <c r="U107" s="10"/>
      <c r="V107" s="10"/>
      <c r="W107" s="13">
        <f t="shared" si="12"/>
        <v>1996</v>
      </c>
      <c r="X107" s="5"/>
      <c r="Y107" s="23"/>
      <c r="Z107" s="23"/>
      <c r="AA107" s="23"/>
      <c r="AB107" s="23"/>
      <c r="AC107" s="100"/>
      <c r="AD107" s="100"/>
      <c r="AE107" s="57">
        <f t="shared" si="9"/>
        <v>0</v>
      </c>
      <c r="AF107" s="21"/>
      <c r="AG107" s="21"/>
    </row>
    <row r="108" spans="1:33">
      <c r="A108" s="51">
        <v>104</v>
      </c>
      <c r="B108" s="4" t="str">
        <f t="shared" si="13"/>
        <v>3</v>
      </c>
      <c r="C108" s="4">
        <v>3</v>
      </c>
      <c r="D108" s="4" t="s">
        <v>21</v>
      </c>
      <c r="E108" s="4" t="s">
        <v>24</v>
      </c>
      <c r="F108" s="4"/>
      <c r="G108" s="19">
        <v>2800</v>
      </c>
      <c r="H108" s="4">
        <v>200</v>
      </c>
      <c r="I108" s="4">
        <v>100</v>
      </c>
      <c r="J108" s="4">
        <v>0</v>
      </c>
      <c r="K108" s="19">
        <v>30</v>
      </c>
      <c r="L108" s="13">
        <f t="shared" si="14"/>
        <v>3070</v>
      </c>
      <c r="M108" s="7">
        <v>0</v>
      </c>
      <c r="N108" s="16">
        <v>0</v>
      </c>
      <c r="O108" s="13">
        <v>0</v>
      </c>
      <c r="P108" s="8">
        <v>0</v>
      </c>
      <c r="Q108" s="1">
        <f t="shared" si="10"/>
        <v>0</v>
      </c>
      <c r="R108" s="1">
        <f t="shared" si="11"/>
        <v>3070</v>
      </c>
      <c r="S108" s="10">
        <f>ROUND(MAX((R108-3500)*{0.03,0.1,0.2,0.25,0.3,0.35,0.45}-{0,105,555,1005,2755,5505,13505},0),2)</f>
        <v>0</v>
      </c>
      <c r="T108" s="10"/>
      <c r="U108" s="10"/>
      <c r="V108" s="10"/>
      <c r="W108" s="13">
        <f t="shared" si="12"/>
        <v>3070</v>
      </c>
      <c r="X108" s="5"/>
      <c r="Y108" s="23"/>
      <c r="Z108" s="23"/>
      <c r="AA108" s="23"/>
      <c r="AB108" s="23"/>
      <c r="AC108" s="100"/>
      <c r="AD108" s="100"/>
      <c r="AE108" s="57">
        <f t="shared" si="9"/>
        <v>0</v>
      </c>
      <c r="AF108" s="21"/>
      <c r="AG108" s="21"/>
    </row>
    <row r="109" spans="1:33">
      <c r="A109" s="51">
        <v>105</v>
      </c>
      <c r="B109" s="4" t="str">
        <f t="shared" si="13"/>
        <v>3</v>
      </c>
      <c r="C109" s="4">
        <v>3</v>
      </c>
      <c r="D109" s="4" t="s">
        <v>21</v>
      </c>
      <c r="E109" s="4" t="s">
        <v>24</v>
      </c>
      <c r="F109" s="4"/>
      <c r="G109" s="19">
        <v>2500</v>
      </c>
      <c r="H109" s="4"/>
      <c r="I109" s="4">
        <v>100</v>
      </c>
      <c r="J109" s="4">
        <v>0</v>
      </c>
      <c r="K109" s="19">
        <v>187.93</v>
      </c>
      <c r="L109" s="13">
        <f t="shared" si="14"/>
        <v>2412.0700000000002</v>
      </c>
      <c r="M109" s="7">
        <v>116</v>
      </c>
      <c r="N109" s="16">
        <v>48.82</v>
      </c>
      <c r="O109" s="13">
        <v>7.25</v>
      </c>
      <c r="P109" s="8">
        <v>0</v>
      </c>
      <c r="Q109" s="1">
        <f t="shared" si="10"/>
        <v>172.07</v>
      </c>
      <c r="R109" s="1">
        <f t="shared" si="11"/>
        <v>2240</v>
      </c>
      <c r="S109" s="10">
        <f>ROUND(MAX((R109-3500)*{0.03,0.1,0.2,0.25,0.3,0.35,0.45}-{0,105,555,1005,2755,5505,13505},0),2)</f>
        <v>0</v>
      </c>
      <c r="T109" s="10"/>
      <c r="U109" s="10"/>
      <c r="V109" s="10"/>
      <c r="W109" s="13">
        <f t="shared" si="12"/>
        <v>2240</v>
      </c>
      <c r="X109" s="5"/>
      <c r="Y109" s="23"/>
      <c r="Z109" s="23"/>
      <c r="AA109" s="23"/>
      <c r="AB109" s="23"/>
      <c r="AC109" s="100"/>
      <c r="AD109" s="100"/>
      <c r="AE109" s="57">
        <f t="shared" si="9"/>
        <v>0</v>
      </c>
      <c r="AF109" s="21"/>
      <c r="AG109" s="21"/>
    </row>
    <row r="110" spans="1:33">
      <c r="A110" s="51">
        <v>106</v>
      </c>
      <c r="B110" s="4" t="str">
        <f t="shared" si="13"/>
        <v>3</v>
      </c>
      <c r="C110" s="4">
        <v>3</v>
      </c>
      <c r="D110" s="4" t="s">
        <v>21</v>
      </c>
      <c r="E110" s="4" t="s">
        <v>24</v>
      </c>
      <c r="F110" s="22"/>
      <c r="G110" s="19">
        <v>2300</v>
      </c>
      <c r="H110" s="4"/>
      <c r="I110" s="4">
        <v>100</v>
      </c>
      <c r="J110" s="4">
        <v>19</v>
      </c>
      <c r="K110" s="19">
        <v>0</v>
      </c>
      <c r="L110" s="13">
        <f t="shared" si="14"/>
        <v>2419</v>
      </c>
      <c r="M110" s="7">
        <v>0</v>
      </c>
      <c r="N110" s="16">
        <v>0</v>
      </c>
      <c r="O110" s="13">
        <v>0</v>
      </c>
      <c r="P110" s="8">
        <v>0</v>
      </c>
      <c r="Q110" s="1">
        <f t="shared" si="10"/>
        <v>0</v>
      </c>
      <c r="R110" s="1">
        <f t="shared" si="11"/>
        <v>2419</v>
      </c>
      <c r="S110" s="10">
        <f>ROUND(MAX((R110-3500)*{0.03,0.1,0.2,0.25,0.3,0.35,0.45}-{0,105,555,1005,2755,5505,13505},0),2)</f>
        <v>0</v>
      </c>
      <c r="T110" s="10"/>
      <c r="U110" s="10"/>
      <c r="V110" s="10"/>
      <c r="W110" s="13">
        <f t="shared" si="12"/>
        <v>2419</v>
      </c>
      <c r="X110" s="5"/>
      <c r="Y110" s="23"/>
      <c r="Z110" s="23"/>
      <c r="AA110" s="23"/>
      <c r="AB110" s="23"/>
      <c r="AC110" s="100"/>
      <c r="AD110" s="100"/>
      <c r="AE110" s="57">
        <f t="shared" si="9"/>
        <v>0</v>
      </c>
      <c r="AF110" s="21"/>
      <c r="AG110" s="21"/>
    </row>
    <row r="111" spans="1:33">
      <c r="A111" s="51">
        <v>107</v>
      </c>
      <c r="B111" s="4" t="str">
        <f t="shared" si="13"/>
        <v>3</v>
      </c>
      <c r="C111" s="4">
        <v>3</v>
      </c>
      <c r="D111" s="4" t="s">
        <v>21</v>
      </c>
      <c r="E111" s="4" t="s">
        <v>24</v>
      </c>
      <c r="F111" s="22"/>
      <c r="G111" s="19">
        <v>2600</v>
      </c>
      <c r="H111" s="4"/>
      <c r="I111" s="4">
        <v>100</v>
      </c>
      <c r="J111" s="4">
        <v>15.6</v>
      </c>
      <c r="K111" s="19">
        <v>0</v>
      </c>
      <c r="L111" s="13">
        <f t="shared" si="14"/>
        <v>2715.6</v>
      </c>
      <c r="M111" s="7">
        <v>116</v>
      </c>
      <c r="N111" s="16">
        <v>48.82</v>
      </c>
      <c r="O111" s="13">
        <v>7.25</v>
      </c>
      <c r="P111" s="8">
        <v>0</v>
      </c>
      <c r="Q111" s="1">
        <f t="shared" si="10"/>
        <v>172.07</v>
      </c>
      <c r="R111" s="1">
        <f t="shared" si="11"/>
        <v>2543.5299999999997</v>
      </c>
      <c r="S111" s="10">
        <f>ROUND(MAX((R111-3500)*{0.03,0.1,0.2,0.25,0.3,0.35,0.45}-{0,105,555,1005,2755,5505,13505},0),2)</f>
        <v>0</v>
      </c>
      <c r="T111" s="10"/>
      <c r="U111" s="10"/>
      <c r="V111" s="10"/>
      <c r="W111" s="13">
        <f t="shared" si="12"/>
        <v>2543.5299999999997</v>
      </c>
      <c r="X111" s="5"/>
      <c r="Y111" s="23"/>
      <c r="Z111" s="23"/>
      <c r="AA111" s="23"/>
      <c r="AB111" s="23"/>
      <c r="AC111" s="100"/>
      <c r="AD111" s="100"/>
      <c r="AE111" s="57">
        <f t="shared" si="9"/>
        <v>0</v>
      </c>
      <c r="AF111" s="21"/>
      <c r="AG111" s="21"/>
    </row>
    <row r="112" spans="1:33">
      <c r="A112" s="51">
        <v>108</v>
      </c>
      <c r="B112" s="4" t="str">
        <f t="shared" si="13"/>
        <v>3</v>
      </c>
      <c r="C112" s="4">
        <v>3</v>
      </c>
      <c r="D112" s="4" t="s">
        <v>21</v>
      </c>
      <c r="E112" s="4" t="s">
        <v>24</v>
      </c>
      <c r="F112" s="22"/>
      <c r="G112" s="19">
        <v>2900</v>
      </c>
      <c r="H112" s="4"/>
      <c r="I112" s="4">
        <v>100</v>
      </c>
      <c r="J112" s="4">
        <v>0</v>
      </c>
      <c r="K112" s="19">
        <v>0</v>
      </c>
      <c r="L112" s="13">
        <f t="shared" si="14"/>
        <v>3000</v>
      </c>
      <c r="M112" s="7">
        <v>116</v>
      </c>
      <c r="N112" s="16">
        <v>48.82</v>
      </c>
      <c r="O112" s="13">
        <v>7.25</v>
      </c>
      <c r="P112" s="8">
        <v>0</v>
      </c>
      <c r="Q112" s="1">
        <f t="shared" si="10"/>
        <v>172.07</v>
      </c>
      <c r="R112" s="1">
        <f t="shared" si="11"/>
        <v>2827.93</v>
      </c>
      <c r="S112" s="10">
        <f>ROUND(MAX((R112-3500)*{0.03,0.1,0.2,0.25,0.3,0.35,0.45}-{0,105,555,1005,2755,5505,13505},0),2)</f>
        <v>0</v>
      </c>
      <c r="T112" s="10"/>
      <c r="U112" s="10"/>
      <c r="V112" s="10"/>
      <c r="W112" s="13">
        <f t="shared" si="12"/>
        <v>2827.93</v>
      </c>
      <c r="X112" s="5"/>
      <c r="Y112" s="23"/>
      <c r="Z112" s="23"/>
      <c r="AA112" s="23"/>
      <c r="AB112" s="23"/>
      <c r="AC112" s="100"/>
      <c r="AD112" s="100"/>
      <c r="AE112" s="57">
        <f t="shared" si="9"/>
        <v>0</v>
      </c>
      <c r="AF112" s="21"/>
    </row>
    <row r="113" spans="1:33">
      <c r="A113" s="51">
        <v>109</v>
      </c>
      <c r="B113" s="4" t="str">
        <f t="shared" si="13"/>
        <v>3</v>
      </c>
      <c r="C113" s="4">
        <v>3</v>
      </c>
      <c r="D113" s="4" t="s">
        <v>21</v>
      </c>
      <c r="E113" s="4" t="s">
        <v>24</v>
      </c>
      <c r="F113" s="22"/>
      <c r="G113" s="19">
        <v>2800</v>
      </c>
      <c r="H113" s="4"/>
      <c r="I113" s="4">
        <v>100</v>
      </c>
      <c r="J113" s="4">
        <v>0</v>
      </c>
      <c r="K113" s="19">
        <v>45</v>
      </c>
      <c r="L113" s="13">
        <f t="shared" si="14"/>
        <v>2855</v>
      </c>
      <c r="M113" s="7">
        <v>0</v>
      </c>
      <c r="N113" s="16">
        <v>0</v>
      </c>
      <c r="O113" s="13">
        <v>0</v>
      </c>
      <c r="P113" s="8">
        <v>0</v>
      </c>
      <c r="Q113" s="1">
        <f t="shared" si="10"/>
        <v>0</v>
      </c>
      <c r="R113" s="1">
        <f t="shared" si="11"/>
        <v>2855</v>
      </c>
      <c r="S113" s="10">
        <f>ROUND(MAX((R113-3500)*{0.03,0.1,0.2,0.25,0.3,0.35,0.45}-{0,105,555,1005,2755,5505,13505},0),2)</f>
        <v>0</v>
      </c>
      <c r="T113" s="10"/>
      <c r="U113" s="10"/>
      <c r="V113" s="10"/>
      <c r="W113" s="13">
        <f t="shared" si="12"/>
        <v>2855</v>
      </c>
      <c r="X113" s="5"/>
      <c r="Y113" s="23"/>
      <c r="Z113" s="23"/>
      <c r="AA113" s="23"/>
      <c r="AB113" s="23"/>
      <c r="AC113" s="100"/>
      <c r="AD113" s="100"/>
      <c r="AE113" s="57">
        <f t="shared" si="9"/>
        <v>0</v>
      </c>
      <c r="AF113" s="21"/>
      <c r="AG113" s="21"/>
    </row>
    <row r="114" spans="1:33">
      <c r="A114" s="51">
        <v>110</v>
      </c>
      <c r="B114" s="4" t="str">
        <f t="shared" si="13"/>
        <v>3</v>
      </c>
      <c r="C114" s="4">
        <v>3</v>
      </c>
      <c r="D114" s="4" t="s">
        <v>21</v>
      </c>
      <c r="E114" s="4" t="s">
        <v>24</v>
      </c>
      <c r="F114" s="22"/>
      <c r="G114" s="19">
        <v>2000</v>
      </c>
      <c r="H114" s="4"/>
      <c r="I114" s="4">
        <v>100</v>
      </c>
      <c r="J114" s="4">
        <v>0</v>
      </c>
      <c r="K114" s="19">
        <v>129.03</v>
      </c>
      <c r="L114" s="13">
        <f t="shared" si="14"/>
        <v>1970.97</v>
      </c>
      <c r="M114" s="7">
        <v>0</v>
      </c>
      <c r="N114" s="16">
        <v>0</v>
      </c>
      <c r="O114" s="13">
        <v>0</v>
      </c>
      <c r="P114" s="8">
        <v>0</v>
      </c>
      <c r="Q114" s="1">
        <f t="shared" si="10"/>
        <v>0</v>
      </c>
      <c r="R114" s="1">
        <f t="shared" si="11"/>
        <v>1970.97</v>
      </c>
      <c r="S114" s="10">
        <f>ROUND(MAX((R114-3500)*{0.03,0.1,0.2,0.25,0.3,0.35,0.45}-{0,105,555,1005,2755,5505,13505},0),2)</f>
        <v>0</v>
      </c>
      <c r="T114" s="10"/>
      <c r="U114" s="10"/>
      <c r="V114" s="10"/>
      <c r="W114" s="13">
        <f t="shared" si="12"/>
        <v>1970.97</v>
      </c>
      <c r="X114" s="5"/>
      <c r="Y114" s="23"/>
      <c r="Z114" s="23"/>
      <c r="AA114" s="23"/>
      <c r="AB114" s="23"/>
      <c r="AC114" s="100"/>
      <c r="AD114" s="100"/>
      <c r="AE114" s="57">
        <f t="shared" si="9"/>
        <v>0</v>
      </c>
      <c r="AF114" s="21"/>
      <c r="AG114" s="21"/>
    </row>
    <row r="115" spans="1:33">
      <c r="A115" s="51">
        <v>111</v>
      </c>
      <c r="B115" s="4" t="s">
        <v>93</v>
      </c>
      <c r="C115" s="4">
        <v>3</v>
      </c>
      <c r="D115" s="4" t="s">
        <v>21</v>
      </c>
      <c r="E115" s="4" t="s">
        <v>24</v>
      </c>
      <c r="F115" s="4"/>
      <c r="G115" s="19">
        <v>3000</v>
      </c>
      <c r="H115" s="4"/>
      <c r="I115" s="4">
        <v>100</v>
      </c>
      <c r="J115" s="4">
        <v>0</v>
      </c>
      <c r="K115" s="19">
        <v>103</v>
      </c>
      <c r="L115" s="13">
        <f t="shared" si="14"/>
        <v>2997</v>
      </c>
      <c r="M115" s="7">
        <v>0</v>
      </c>
      <c r="N115" s="16">
        <v>0</v>
      </c>
      <c r="O115" s="13">
        <v>0</v>
      </c>
      <c r="P115" s="8">
        <v>0</v>
      </c>
      <c r="Q115" s="1">
        <v>0</v>
      </c>
      <c r="R115" s="1">
        <f t="shared" si="11"/>
        <v>2997</v>
      </c>
      <c r="S115" s="10">
        <v>0</v>
      </c>
      <c r="T115" s="10"/>
      <c r="U115" s="10"/>
      <c r="V115" s="10"/>
      <c r="W115" s="13">
        <f t="shared" si="12"/>
        <v>2997</v>
      </c>
      <c r="X115" s="5"/>
      <c r="Y115" s="23"/>
      <c r="Z115" s="23"/>
      <c r="AA115" s="23"/>
      <c r="AB115" s="23"/>
      <c r="AC115" s="100"/>
      <c r="AD115" s="100"/>
      <c r="AE115" s="57">
        <f t="shared" si="9"/>
        <v>0</v>
      </c>
      <c r="AF115" s="21"/>
    </row>
    <row r="116" spans="1:33">
      <c r="A116" s="51">
        <v>112</v>
      </c>
      <c r="B116" s="4" t="s">
        <v>94</v>
      </c>
      <c r="C116" s="4">
        <v>3</v>
      </c>
      <c r="D116" s="4" t="s">
        <v>21</v>
      </c>
      <c r="E116" s="4" t="s">
        <v>24</v>
      </c>
      <c r="F116" s="4"/>
      <c r="G116" s="19">
        <v>2200</v>
      </c>
      <c r="H116" s="4"/>
      <c r="I116" s="4">
        <v>100</v>
      </c>
      <c r="J116" s="4">
        <v>0</v>
      </c>
      <c r="K116" s="19">
        <v>120</v>
      </c>
      <c r="L116" s="13">
        <f t="shared" si="14"/>
        <v>2180</v>
      </c>
      <c r="M116" s="7">
        <v>0</v>
      </c>
      <c r="N116" s="16">
        <v>0</v>
      </c>
      <c r="O116" s="13">
        <v>0</v>
      </c>
      <c r="P116" s="8">
        <v>0</v>
      </c>
      <c r="Q116" s="1">
        <v>0</v>
      </c>
      <c r="R116" s="1">
        <f t="shared" si="11"/>
        <v>2180</v>
      </c>
      <c r="S116" s="10">
        <v>0</v>
      </c>
      <c r="T116" s="10"/>
      <c r="U116" s="10"/>
      <c r="V116" s="10"/>
      <c r="W116" s="13">
        <f t="shared" si="12"/>
        <v>2180</v>
      </c>
      <c r="X116" s="5"/>
      <c r="Y116" s="23"/>
      <c r="Z116" s="23"/>
      <c r="AA116" s="23"/>
      <c r="AB116" s="23"/>
      <c r="AC116" s="100"/>
      <c r="AD116" s="100"/>
      <c r="AE116" s="57">
        <f t="shared" si="9"/>
        <v>0</v>
      </c>
      <c r="AF116" s="21"/>
      <c r="AG116" s="21"/>
    </row>
    <row r="117" spans="1:33">
      <c r="A117" s="51">
        <v>113</v>
      </c>
      <c r="B117" s="4" t="s">
        <v>95</v>
      </c>
      <c r="C117" s="4">
        <v>3</v>
      </c>
      <c r="D117" s="4" t="s">
        <v>21</v>
      </c>
      <c r="E117" s="4" t="s">
        <v>24</v>
      </c>
      <c r="F117" s="4"/>
      <c r="G117" s="19">
        <v>3200</v>
      </c>
      <c r="H117" s="4"/>
      <c r="I117" s="4">
        <v>100</v>
      </c>
      <c r="J117" s="4">
        <v>0</v>
      </c>
      <c r="K117" s="19">
        <v>538.71</v>
      </c>
      <c r="L117" s="13">
        <f t="shared" si="14"/>
        <v>2761.29</v>
      </c>
      <c r="M117" s="7">
        <v>0</v>
      </c>
      <c r="N117" s="16">
        <v>0</v>
      </c>
      <c r="O117" s="13">
        <v>0</v>
      </c>
      <c r="P117" s="8">
        <v>0</v>
      </c>
      <c r="Q117" s="1">
        <v>0</v>
      </c>
      <c r="R117" s="1">
        <f t="shared" si="11"/>
        <v>2761.29</v>
      </c>
      <c r="S117" s="10">
        <v>0</v>
      </c>
      <c r="T117" s="10"/>
      <c r="U117" s="10"/>
      <c r="V117" s="10"/>
      <c r="W117" s="13">
        <f t="shared" si="12"/>
        <v>2761.29</v>
      </c>
      <c r="X117" s="5"/>
      <c r="Y117" s="23"/>
      <c r="Z117" s="23"/>
      <c r="AA117" s="23"/>
      <c r="AB117" s="23"/>
      <c r="AC117" s="100"/>
      <c r="AD117" s="100"/>
      <c r="AE117" s="57">
        <f t="shared" si="9"/>
        <v>0</v>
      </c>
      <c r="AF117" s="21"/>
      <c r="AG117" s="21"/>
    </row>
    <row r="118" spans="1:33">
      <c r="A118" s="51">
        <v>114</v>
      </c>
      <c r="B118" s="4" t="s">
        <v>96</v>
      </c>
      <c r="C118" s="4">
        <v>3</v>
      </c>
      <c r="D118" s="4" t="s">
        <v>21</v>
      </c>
      <c r="E118" s="4" t="s">
        <v>24</v>
      </c>
      <c r="F118" s="4"/>
      <c r="G118" s="19">
        <v>2400</v>
      </c>
      <c r="H118" s="4"/>
      <c r="I118" s="4">
        <v>100</v>
      </c>
      <c r="J118" s="4">
        <v>20</v>
      </c>
      <c r="K118" s="19">
        <v>0</v>
      </c>
      <c r="L118" s="13">
        <f t="shared" si="14"/>
        <v>2520</v>
      </c>
      <c r="M118" s="7">
        <v>0</v>
      </c>
      <c r="N118" s="16">
        <v>0</v>
      </c>
      <c r="O118" s="13">
        <v>0</v>
      </c>
      <c r="P118" s="8">
        <v>0</v>
      </c>
      <c r="Q118" s="1">
        <v>0</v>
      </c>
      <c r="R118" s="1">
        <f>L118-Q118</f>
        <v>2520</v>
      </c>
      <c r="S118" s="10">
        <v>0</v>
      </c>
      <c r="T118" s="10"/>
      <c r="U118" s="10"/>
      <c r="V118" s="10"/>
      <c r="W118" s="13">
        <f>R118-S118-T118+U118+V118</f>
        <v>2520</v>
      </c>
      <c r="X118" s="5"/>
      <c r="Y118" s="23"/>
      <c r="Z118" s="23"/>
      <c r="AA118" s="23"/>
      <c r="AB118" s="23"/>
      <c r="AC118" s="100"/>
      <c r="AD118" s="100"/>
      <c r="AE118" s="57">
        <f t="shared" si="9"/>
        <v>0</v>
      </c>
      <c r="AF118" s="21"/>
      <c r="AG118" s="21"/>
    </row>
    <row r="119" spans="1:33">
      <c r="A119" s="51">
        <v>115</v>
      </c>
      <c r="B119" s="4" t="str">
        <f t="shared" si="13"/>
        <v>3</v>
      </c>
      <c r="C119" s="4">
        <v>3</v>
      </c>
      <c r="D119" s="4" t="s">
        <v>21</v>
      </c>
      <c r="E119" s="4" t="s">
        <v>24</v>
      </c>
      <c r="F119" s="22"/>
      <c r="G119" s="19">
        <v>2400</v>
      </c>
      <c r="H119" s="4"/>
      <c r="I119" s="4">
        <v>100</v>
      </c>
      <c r="J119" s="4">
        <f>200-60.15</f>
        <v>139.85</v>
      </c>
      <c r="K119" s="19">
        <v>205.85</v>
      </c>
      <c r="L119" s="13">
        <f t="shared" si="14"/>
        <v>2434</v>
      </c>
      <c r="M119" s="7">
        <v>0</v>
      </c>
      <c r="N119" s="16">
        <v>0</v>
      </c>
      <c r="O119" s="13">
        <v>0</v>
      </c>
      <c r="P119" s="8">
        <v>0</v>
      </c>
      <c r="Q119" s="1">
        <f t="shared" si="10"/>
        <v>0</v>
      </c>
      <c r="R119" s="1">
        <f t="shared" si="11"/>
        <v>2434</v>
      </c>
      <c r="S119" s="10">
        <f>ROUND(MAX((R119-3500)*{0.03,0.1,0.2,0.25,0.3,0.35,0.45}-{0,105,555,1005,2755,5505,13505},0),2)</f>
        <v>0</v>
      </c>
      <c r="T119" s="10"/>
      <c r="U119" s="10"/>
      <c r="V119" s="10"/>
      <c r="W119" s="13">
        <f t="shared" si="12"/>
        <v>2434</v>
      </c>
      <c r="X119" s="5"/>
      <c r="Y119" s="23"/>
      <c r="Z119" s="23"/>
      <c r="AA119" s="23"/>
      <c r="AB119" s="23"/>
      <c r="AC119" s="100"/>
      <c r="AD119" s="100"/>
      <c r="AE119" s="57">
        <f t="shared" si="9"/>
        <v>0</v>
      </c>
      <c r="AF119" s="21"/>
      <c r="AG119" s="21"/>
    </row>
    <row r="120" spans="1:33">
      <c r="A120" s="51">
        <v>116</v>
      </c>
      <c r="B120" s="4" t="str">
        <f t="shared" si="13"/>
        <v>3</v>
      </c>
      <c r="C120" s="4">
        <v>3</v>
      </c>
      <c r="D120" s="4" t="s">
        <v>21</v>
      </c>
      <c r="E120" s="4" t="s">
        <v>24</v>
      </c>
      <c r="F120" s="22"/>
      <c r="G120" s="19">
        <v>2400</v>
      </c>
      <c r="H120" s="4"/>
      <c r="I120" s="4">
        <v>100</v>
      </c>
      <c r="J120" s="4">
        <v>0</v>
      </c>
      <c r="K120" s="19">
        <v>40</v>
      </c>
      <c r="L120" s="13">
        <f t="shared" si="14"/>
        <v>2460</v>
      </c>
      <c r="M120" s="7">
        <v>0</v>
      </c>
      <c r="N120" s="16">
        <v>0</v>
      </c>
      <c r="O120" s="13">
        <v>0</v>
      </c>
      <c r="P120" s="8">
        <v>0</v>
      </c>
      <c r="Q120" s="1">
        <f t="shared" si="10"/>
        <v>0</v>
      </c>
      <c r="R120" s="1">
        <f t="shared" si="11"/>
        <v>2460</v>
      </c>
      <c r="S120" s="10">
        <f>ROUND(MAX((R120-3500)*{0.03,0.1,0.2,0.25,0.3,0.35,0.45}-{0,105,555,1005,2755,5505,13505},0),2)</f>
        <v>0</v>
      </c>
      <c r="T120" s="10"/>
      <c r="U120" s="10"/>
      <c r="V120" s="10"/>
      <c r="W120" s="13">
        <f t="shared" si="12"/>
        <v>2460</v>
      </c>
      <c r="X120" s="5"/>
      <c r="Y120" s="23"/>
      <c r="Z120" s="23"/>
      <c r="AA120" s="23"/>
      <c r="AB120" s="23"/>
      <c r="AC120" s="100"/>
      <c r="AD120" s="100"/>
      <c r="AE120" s="57">
        <f t="shared" si="9"/>
        <v>0</v>
      </c>
      <c r="AF120" s="21"/>
      <c r="AG120" s="21"/>
    </row>
    <row r="121" spans="1:33">
      <c r="A121" s="51">
        <v>117</v>
      </c>
      <c r="B121" s="4" t="str">
        <f t="shared" si="13"/>
        <v>3</v>
      </c>
      <c r="C121" s="4">
        <v>3</v>
      </c>
      <c r="D121" s="4" t="s">
        <v>21</v>
      </c>
      <c r="E121" s="4" t="s">
        <v>24</v>
      </c>
      <c r="F121" s="22"/>
      <c r="G121" s="19">
        <f>3100-400</f>
        <v>2700</v>
      </c>
      <c r="H121" s="4"/>
      <c r="I121" s="4">
        <v>100</v>
      </c>
      <c r="J121" s="4">
        <v>120</v>
      </c>
      <c r="K121" s="19">
        <v>0</v>
      </c>
      <c r="L121" s="13">
        <f t="shared" si="14"/>
        <v>2920</v>
      </c>
      <c r="M121" s="7">
        <v>0</v>
      </c>
      <c r="N121" s="16">
        <v>0</v>
      </c>
      <c r="O121" s="13">
        <v>0</v>
      </c>
      <c r="P121" s="8">
        <v>0</v>
      </c>
      <c r="Q121" s="1">
        <f t="shared" si="10"/>
        <v>0</v>
      </c>
      <c r="R121" s="1">
        <f t="shared" si="11"/>
        <v>2920</v>
      </c>
      <c r="S121" s="10">
        <f>ROUND(MAX((R121-3500)*{0.03,0.1,0.2,0.25,0.3,0.35,0.45}-{0,105,555,1005,2755,5505,13505},0),2)</f>
        <v>0</v>
      </c>
      <c r="T121" s="10"/>
      <c r="U121" s="10"/>
      <c r="V121" s="10"/>
      <c r="W121" s="13">
        <f t="shared" si="12"/>
        <v>2920</v>
      </c>
      <c r="X121" s="5"/>
      <c r="Y121" s="23"/>
      <c r="Z121" s="23"/>
      <c r="AA121" s="23"/>
      <c r="AB121" s="23"/>
      <c r="AC121" s="100"/>
      <c r="AD121" s="100"/>
      <c r="AE121" s="57">
        <f t="shared" si="9"/>
        <v>0</v>
      </c>
      <c r="AF121" s="21"/>
      <c r="AG121" s="21"/>
    </row>
    <row r="122" spans="1:33">
      <c r="A122" s="51">
        <v>118</v>
      </c>
      <c r="B122" s="4" t="str">
        <f t="shared" si="13"/>
        <v>3</v>
      </c>
      <c r="C122" s="4">
        <v>3</v>
      </c>
      <c r="D122" s="4" t="s">
        <v>21</v>
      </c>
      <c r="E122" s="4" t="s">
        <v>24</v>
      </c>
      <c r="F122" s="96"/>
      <c r="G122" s="97">
        <v>2200</v>
      </c>
      <c r="H122" s="95"/>
      <c r="I122" s="4">
        <v>100</v>
      </c>
      <c r="J122" s="95">
        <v>0</v>
      </c>
      <c r="K122" s="19">
        <v>0</v>
      </c>
      <c r="L122" s="13">
        <f t="shared" si="14"/>
        <v>2300</v>
      </c>
      <c r="M122" s="7">
        <v>0</v>
      </c>
      <c r="N122" s="16">
        <v>0</v>
      </c>
      <c r="O122" s="13">
        <v>0</v>
      </c>
      <c r="P122" s="8">
        <v>0</v>
      </c>
      <c r="Q122" s="1">
        <f t="shared" si="10"/>
        <v>0</v>
      </c>
      <c r="R122" s="1">
        <f t="shared" si="11"/>
        <v>2300</v>
      </c>
      <c r="S122" s="10">
        <f>ROUND(MAX((R122-3500)*{0.03,0.1,0.2,0.25,0.3,0.35,0.45}-{0,105,555,1005,2755,5505,13505},0),2)</f>
        <v>0</v>
      </c>
      <c r="T122" s="10"/>
      <c r="U122" s="10"/>
      <c r="V122" s="10"/>
      <c r="W122" s="13">
        <f t="shared" si="12"/>
        <v>2300</v>
      </c>
      <c r="X122" s="98"/>
      <c r="Y122" s="23"/>
      <c r="Z122" s="23"/>
      <c r="AA122" s="23"/>
      <c r="AB122" s="23"/>
      <c r="AC122" s="100"/>
      <c r="AD122" s="100"/>
      <c r="AE122" s="57">
        <f t="shared" si="9"/>
        <v>0</v>
      </c>
      <c r="AF122" s="21"/>
      <c r="AG122" s="21"/>
    </row>
    <row r="123" spans="1:33" s="41" customFormat="1" ht="22.5" customHeight="1" thickBot="1">
      <c r="A123" s="52"/>
      <c r="B123" s="53"/>
      <c r="C123" s="53"/>
      <c r="D123" s="53"/>
      <c r="E123" s="53"/>
      <c r="F123" s="53" t="s">
        <v>14</v>
      </c>
      <c r="G123" s="54"/>
      <c r="H123" s="55">
        <f t="shared" ref="H123:AE123" si="15">SUM(H5:H122)</f>
        <v>1400</v>
      </c>
      <c r="I123" s="55">
        <f t="shared" si="15"/>
        <v>11400</v>
      </c>
      <c r="J123" s="55">
        <f t="shared" si="15"/>
        <v>5979.2300000000023</v>
      </c>
      <c r="K123" s="55">
        <f t="shared" si="15"/>
        <v>36799.979999999996</v>
      </c>
      <c r="L123" s="55">
        <f t="shared" si="15"/>
        <v>383479.25</v>
      </c>
      <c r="M123" s="55">
        <f t="shared" si="15"/>
        <v>8468</v>
      </c>
      <c r="N123" s="55">
        <f t="shared" si="15"/>
        <v>2733.9200000000014</v>
      </c>
      <c r="O123" s="55">
        <f t="shared" si="15"/>
        <v>464.05</v>
      </c>
      <c r="P123" s="55">
        <f t="shared" si="15"/>
        <v>8594</v>
      </c>
      <c r="Q123" s="55">
        <f t="shared" si="15"/>
        <v>20259.969999999987</v>
      </c>
      <c r="R123" s="55">
        <f t="shared" si="15"/>
        <v>363219.27999999985</v>
      </c>
      <c r="S123" s="55">
        <f t="shared" si="15"/>
        <v>2378.8800000000006</v>
      </c>
      <c r="T123" s="55">
        <f t="shared" si="15"/>
        <v>0</v>
      </c>
      <c r="U123" s="55">
        <f t="shared" si="15"/>
        <v>1610.35</v>
      </c>
      <c r="V123" s="55">
        <f t="shared" si="15"/>
        <v>0</v>
      </c>
      <c r="W123" s="55">
        <f t="shared" si="15"/>
        <v>362450.75</v>
      </c>
      <c r="X123" s="55">
        <f t="shared" si="15"/>
        <v>0</v>
      </c>
      <c r="Y123" s="56">
        <f t="shared" si="15"/>
        <v>0</v>
      </c>
      <c r="Z123" s="56">
        <f t="shared" si="15"/>
        <v>0</v>
      </c>
      <c r="AA123" s="56">
        <f t="shared" si="15"/>
        <v>0</v>
      </c>
      <c r="AB123" s="56">
        <f t="shared" si="15"/>
        <v>0</v>
      </c>
      <c r="AC123" s="56">
        <f t="shared" si="15"/>
        <v>0</v>
      </c>
      <c r="AD123" s="56">
        <f t="shared" si="15"/>
        <v>0</v>
      </c>
      <c r="AE123" s="106">
        <f t="shared" si="15"/>
        <v>2136.8838999999998</v>
      </c>
    </row>
    <row r="126" spans="1:33">
      <c r="R126" s="24"/>
      <c r="S126" s="25"/>
      <c r="T126" s="25"/>
      <c r="U126" s="25"/>
      <c r="V126" s="25"/>
      <c r="W126" s="26"/>
    </row>
    <row r="127" spans="1:33">
      <c r="R127" s="24"/>
      <c r="S127" s="27"/>
      <c r="T127" s="27"/>
      <c r="U127" s="27"/>
      <c r="V127" s="27"/>
      <c r="W127" s="26"/>
    </row>
    <row r="128" spans="1:33">
      <c r="R128" s="24"/>
      <c r="S128" s="27"/>
      <c r="T128" s="27"/>
      <c r="U128" s="27"/>
      <c r="V128" s="27"/>
      <c r="W128" s="26"/>
      <c r="Y128" s="3"/>
      <c r="Z128" s="3"/>
      <c r="AA128" s="3"/>
      <c r="AB128" s="3"/>
      <c r="AC128" s="3"/>
      <c r="AD128" s="3"/>
      <c r="AE128" s="3"/>
    </row>
    <row r="129" spans="1:31">
      <c r="R129" s="24"/>
      <c r="S129" s="25"/>
      <c r="T129" s="25"/>
      <c r="U129" s="25"/>
      <c r="V129" s="25"/>
      <c r="W129" s="26"/>
      <c r="Y129" s="3"/>
      <c r="Z129" s="3"/>
      <c r="AA129" s="3"/>
      <c r="AB129" s="3"/>
      <c r="AC129" s="3"/>
      <c r="AD129" s="3"/>
      <c r="AE129" s="3"/>
    </row>
    <row r="130" spans="1:31">
      <c r="A130" s="3"/>
      <c r="B130" s="3"/>
      <c r="C130" s="3"/>
      <c r="D130" s="3"/>
      <c r="E130" s="3"/>
      <c r="F130" s="3"/>
      <c r="G130" s="3"/>
      <c r="H130" s="3"/>
      <c r="I130" s="3"/>
      <c r="J130" s="3"/>
      <c r="R130" s="24"/>
      <c r="S130" s="25"/>
      <c r="T130" s="25"/>
      <c r="U130" s="25"/>
      <c r="V130" s="25"/>
      <c r="W130" s="26"/>
      <c r="Y130" s="3"/>
      <c r="Z130" s="3"/>
      <c r="AA130" s="3"/>
      <c r="AB130" s="3"/>
      <c r="AC130" s="3"/>
      <c r="AD130" s="3"/>
      <c r="AE130" s="3"/>
    </row>
    <row r="131" spans="1:31">
      <c r="A131" s="3"/>
      <c r="B131" s="3"/>
      <c r="C131" s="3"/>
      <c r="D131" s="3"/>
      <c r="E131" s="3"/>
      <c r="F131" s="3"/>
      <c r="G131" s="3"/>
      <c r="H131" s="3"/>
      <c r="I131" s="3"/>
      <c r="J131" s="3"/>
      <c r="R131" s="24"/>
      <c r="S131" s="25"/>
      <c r="T131" s="25"/>
      <c r="U131" s="25"/>
      <c r="V131" s="25"/>
      <c r="W131" s="26"/>
      <c r="Y131" s="3"/>
      <c r="Z131" s="3"/>
      <c r="AA131" s="3"/>
      <c r="AB131" s="3"/>
      <c r="AC131" s="3"/>
      <c r="AD131" s="3"/>
      <c r="AE131" s="3"/>
    </row>
  </sheetData>
  <autoFilter ref="A4:AN4"/>
  <mergeCells count="21">
    <mergeCell ref="A1:U1"/>
    <mergeCell ref="V3:V4"/>
    <mergeCell ref="W3:W4"/>
    <mergeCell ref="X3:X4"/>
    <mergeCell ref="Y3:AE3"/>
    <mergeCell ref="AG28:AN28"/>
    <mergeCell ref="U3:U4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  <mergeCell ref="R3:R4"/>
    <mergeCell ref="S3:S4"/>
    <mergeCell ref="T3:T4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51"/>
  <sheetViews>
    <sheetView workbookViewId="0">
      <selection activeCell="C65" sqref="C65"/>
    </sheetView>
  </sheetViews>
  <sheetFormatPr defaultRowHeight="13.5"/>
  <cols>
    <col min="1" max="1" width="7.5" style="17" customWidth="1"/>
    <col min="2" max="2" width="35" style="17" customWidth="1"/>
    <col min="3" max="3" width="9.75" style="33" customWidth="1"/>
    <col min="4" max="4" width="14.5" customWidth="1"/>
    <col min="5" max="5" width="14.5" style="15" customWidth="1"/>
    <col min="6" max="6" width="14.5" style="15" bestFit="1" customWidth="1"/>
    <col min="7" max="15" width="9.125" bestFit="1" customWidth="1"/>
    <col min="16" max="16" width="14.5" bestFit="1" customWidth="1"/>
    <col min="18" max="18" width="10.5" bestFit="1" customWidth="1"/>
  </cols>
  <sheetData>
    <row r="1" spans="1:18" ht="26.25" thickBot="1">
      <c r="A1" s="36" t="s">
        <v>107</v>
      </c>
      <c r="B1"/>
      <c r="C1"/>
    </row>
    <row r="2" spans="1:18" s="18" customFormat="1" ht="16.5" customHeight="1">
      <c r="A2" s="83" t="s">
        <v>37</v>
      </c>
      <c r="B2" s="84" t="s">
        <v>38</v>
      </c>
      <c r="C2" s="84" t="s">
        <v>39</v>
      </c>
      <c r="D2" s="85" t="s">
        <v>65</v>
      </c>
      <c r="E2" s="86" t="s">
        <v>67</v>
      </c>
      <c r="F2" s="86" t="s">
        <v>68</v>
      </c>
      <c r="G2" s="85" t="s">
        <v>69</v>
      </c>
      <c r="H2" s="85" t="s">
        <v>70</v>
      </c>
      <c r="I2" s="85" t="s">
        <v>71</v>
      </c>
      <c r="J2" s="85" t="s">
        <v>72</v>
      </c>
      <c r="K2" s="85" t="s">
        <v>73</v>
      </c>
      <c r="L2" s="85" t="s">
        <v>74</v>
      </c>
      <c r="M2" s="85" t="s">
        <v>75</v>
      </c>
      <c r="N2" s="85" t="s">
        <v>76</v>
      </c>
      <c r="O2" s="85" t="s">
        <v>77</v>
      </c>
      <c r="P2" s="87" t="s">
        <v>66</v>
      </c>
    </row>
    <row r="3" spans="1:18" ht="16.5" customHeight="1">
      <c r="A3" s="131"/>
      <c r="B3" s="130"/>
      <c r="C3" s="99"/>
      <c r="D3" s="34"/>
      <c r="E3" s="34"/>
      <c r="F3" s="34"/>
      <c r="G3" s="12"/>
      <c r="H3" s="12"/>
      <c r="I3" s="12"/>
      <c r="J3" s="12"/>
      <c r="K3" s="12"/>
      <c r="L3" s="12"/>
      <c r="M3" s="12"/>
      <c r="N3" s="12"/>
      <c r="O3" s="12"/>
      <c r="P3" s="102">
        <f>SUM(D3:O3)</f>
        <v>0</v>
      </c>
      <c r="R3" s="103"/>
    </row>
    <row r="4" spans="1:18" ht="16.5" customHeight="1">
      <c r="A4" s="131"/>
      <c r="B4" s="130"/>
      <c r="C4" s="99"/>
      <c r="D4" s="34"/>
      <c r="E4" s="34"/>
      <c r="F4" s="34"/>
      <c r="G4" s="12"/>
      <c r="H4" s="12"/>
      <c r="I4" s="12"/>
      <c r="J4" s="12"/>
      <c r="K4" s="12"/>
      <c r="L4" s="12"/>
      <c r="M4" s="12"/>
      <c r="N4" s="12"/>
      <c r="O4" s="12"/>
      <c r="P4" s="102">
        <f t="shared" ref="P4:P22" si="0">SUM(D4:O4)</f>
        <v>0</v>
      </c>
      <c r="R4" s="103"/>
    </row>
    <row r="5" spans="1:18" ht="16.5" customHeight="1">
      <c r="A5" s="131"/>
      <c r="B5" s="130"/>
      <c r="C5" s="99"/>
      <c r="D5" s="34"/>
      <c r="E5" s="34"/>
      <c r="F5" s="34"/>
      <c r="G5" s="12"/>
      <c r="H5" s="12"/>
      <c r="I5" s="12"/>
      <c r="J5" s="12"/>
      <c r="K5" s="12"/>
      <c r="L5" s="12"/>
      <c r="M5" s="12"/>
      <c r="N5" s="12"/>
      <c r="O5" s="12"/>
      <c r="P5" s="102">
        <f t="shared" si="0"/>
        <v>0</v>
      </c>
      <c r="R5" s="103"/>
    </row>
    <row r="6" spans="1:18" s="18" customFormat="1" ht="16.5" customHeight="1">
      <c r="A6" s="131"/>
      <c r="B6" s="130"/>
      <c r="C6" s="38" t="s">
        <v>14</v>
      </c>
      <c r="D6" s="37">
        <f>SUM(D3:D5)</f>
        <v>0</v>
      </c>
      <c r="E6" s="37">
        <f t="shared" ref="E6:P6" si="1">SUM(E3:E5)</f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  <c r="O6" s="37">
        <f t="shared" si="1"/>
        <v>0</v>
      </c>
      <c r="P6" s="88">
        <f t="shared" si="1"/>
        <v>0</v>
      </c>
      <c r="R6" s="103"/>
    </row>
    <row r="7" spans="1:18" ht="16.5" customHeight="1">
      <c r="A7" s="129"/>
      <c r="B7" s="130"/>
      <c r="C7" s="99"/>
      <c r="D7" s="34"/>
      <c r="E7" s="34"/>
      <c r="F7" s="34"/>
      <c r="G7" s="12"/>
      <c r="H7" s="12"/>
      <c r="I7" s="12"/>
      <c r="J7" s="12"/>
      <c r="K7" s="12"/>
      <c r="L7" s="12"/>
      <c r="M7" s="12"/>
      <c r="N7" s="12"/>
      <c r="O7" s="12"/>
      <c r="P7" s="102">
        <f t="shared" si="0"/>
        <v>0</v>
      </c>
      <c r="R7" s="103"/>
    </row>
    <row r="8" spans="1:18" ht="16.5" customHeight="1">
      <c r="A8" s="129"/>
      <c r="B8" s="130"/>
      <c r="C8" s="99"/>
      <c r="D8" s="34"/>
      <c r="E8" s="34"/>
      <c r="F8" s="34"/>
      <c r="G8" s="12"/>
      <c r="H8" s="12"/>
      <c r="I8" s="12"/>
      <c r="J8" s="12"/>
      <c r="K8" s="12"/>
      <c r="L8" s="12"/>
      <c r="M8" s="12"/>
      <c r="N8" s="12"/>
      <c r="O8" s="12"/>
      <c r="P8" s="102">
        <f t="shared" si="0"/>
        <v>0</v>
      </c>
      <c r="R8" s="103"/>
    </row>
    <row r="9" spans="1:18" ht="16.5" customHeight="1">
      <c r="A9" s="129"/>
      <c r="B9" s="130"/>
      <c r="C9" s="99"/>
      <c r="D9" s="34"/>
      <c r="E9" s="34"/>
      <c r="F9" s="34"/>
      <c r="G9" s="12"/>
      <c r="H9" s="12"/>
      <c r="I9" s="12"/>
      <c r="J9" s="12"/>
      <c r="K9" s="12"/>
      <c r="L9" s="12"/>
      <c r="M9" s="12"/>
      <c r="N9" s="12"/>
      <c r="O9" s="12"/>
      <c r="P9" s="102">
        <f t="shared" si="0"/>
        <v>0</v>
      </c>
      <c r="R9" s="103"/>
    </row>
    <row r="10" spans="1:18" s="18" customFormat="1" ht="16.5" customHeight="1">
      <c r="A10" s="129"/>
      <c r="B10" s="130"/>
      <c r="C10" s="35" t="s">
        <v>66</v>
      </c>
      <c r="D10" s="37">
        <f>SUM(D7:D9)</f>
        <v>0</v>
      </c>
      <c r="E10" s="37">
        <f t="shared" ref="E10:P10" si="2">SUM(E7:E9)</f>
        <v>0</v>
      </c>
      <c r="F10" s="37">
        <f t="shared" si="2"/>
        <v>0</v>
      </c>
      <c r="G10" s="37">
        <f t="shared" si="2"/>
        <v>0</v>
      </c>
      <c r="H10" s="37">
        <f t="shared" si="2"/>
        <v>0</v>
      </c>
      <c r="I10" s="37">
        <f t="shared" si="2"/>
        <v>0</v>
      </c>
      <c r="J10" s="37">
        <f t="shared" si="2"/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88">
        <f t="shared" si="2"/>
        <v>0</v>
      </c>
      <c r="R10" s="103"/>
    </row>
    <row r="11" spans="1:18" ht="16.5" customHeight="1">
      <c r="A11" s="129"/>
      <c r="B11" s="130"/>
      <c r="C11" s="99"/>
      <c r="D11" s="34"/>
      <c r="E11" s="34"/>
      <c r="F11" s="34"/>
      <c r="G11" s="12"/>
      <c r="H11" s="12"/>
      <c r="I11" s="12"/>
      <c r="J11" s="12"/>
      <c r="K11" s="12"/>
      <c r="L11" s="12"/>
      <c r="M11" s="12"/>
      <c r="N11" s="12"/>
      <c r="O11" s="12"/>
      <c r="P11" s="102">
        <f t="shared" si="0"/>
        <v>0</v>
      </c>
      <c r="R11" s="103"/>
    </row>
    <row r="12" spans="1:18" ht="16.5" customHeight="1">
      <c r="A12" s="129"/>
      <c r="B12" s="130"/>
      <c r="C12" s="99"/>
      <c r="D12" s="34"/>
      <c r="E12" s="34"/>
      <c r="F12" s="34"/>
      <c r="G12" s="12"/>
      <c r="H12" s="12"/>
      <c r="I12" s="12"/>
      <c r="J12" s="12"/>
      <c r="K12" s="12"/>
      <c r="L12" s="12"/>
      <c r="M12" s="12"/>
      <c r="N12" s="12"/>
      <c r="O12" s="12"/>
      <c r="P12" s="102">
        <f t="shared" si="0"/>
        <v>0</v>
      </c>
      <c r="R12" s="103"/>
    </row>
    <row r="13" spans="1:18" ht="16.5" customHeight="1">
      <c r="A13" s="129"/>
      <c r="B13" s="130"/>
      <c r="C13" s="99"/>
      <c r="D13" s="34"/>
      <c r="E13" s="34"/>
      <c r="F13" s="34"/>
      <c r="G13" s="12"/>
      <c r="H13" s="12"/>
      <c r="I13" s="12"/>
      <c r="J13" s="12"/>
      <c r="K13" s="12"/>
      <c r="L13" s="12"/>
      <c r="M13" s="12"/>
      <c r="N13" s="12"/>
      <c r="O13" s="12"/>
      <c r="P13" s="102">
        <f t="shared" si="0"/>
        <v>0</v>
      </c>
      <c r="R13" s="103"/>
    </row>
    <row r="14" spans="1:18" s="18" customFormat="1" ht="16.5" customHeight="1">
      <c r="A14" s="129"/>
      <c r="B14" s="130"/>
      <c r="C14" s="35" t="s">
        <v>66</v>
      </c>
      <c r="D14" s="37">
        <f>SUM(D11:D13)</f>
        <v>0</v>
      </c>
      <c r="E14" s="37">
        <f t="shared" ref="E14:P14" si="3">SUM(E11:E13)</f>
        <v>0</v>
      </c>
      <c r="F14" s="37">
        <f t="shared" si="3"/>
        <v>0</v>
      </c>
      <c r="G14" s="37">
        <f t="shared" si="3"/>
        <v>0</v>
      </c>
      <c r="H14" s="37">
        <f t="shared" si="3"/>
        <v>0</v>
      </c>
      <c r="I14" s="37">
        <f t="shared" si="3"/>
        <v>0</v>
      </c>
      <c r="J14" s="37">
        <f t="shared" si="3"/>
        <v>0</v>
      </c>
      <c r="K14" s="37">
        <f t="shared" si="3"/>
        <v>0</v>
      </c>
      <c r="L14" s="37">
        <f t="shared" si="3"/>
        <v>0</v>
      </c>
      <c r="M14" s="37">
        <f t="shared" si="3"/>
        <v>0</v>
      </c>
      <c r="N14" s="37">
        <f t="shared" si="3"/>
        <v>0</v>
      </c>
      <c r="O14" s="37">
        <f t="shared" si="3"/>
        <v>0</v>
      </c>
      <c r="P14" s="88">
        <f t="shared" si="3"/>
        <v>0</v>
      </c>
      <c r="R14" s="103"/>
    </row>
    <row r="15" spans="1:18" ht="16.5" customHeight="1">
      <c r="A15" s="129"/>
      <c r="B15" s="130"/>
      <c r="C15" s="99"/>
      <c r="D15" s="34"/>
      <c r="E15" s="34"/>
      <c r="F15" s="34"/>
      <c r="G15" s="12"/>
      <c r="H15" s="12"/>
      <c r="I15" s="12"/>
      <c r="J15" s="12"/>
      <c r="K15" s="12"/>
      <c r="L15" s="12"/>
      <c r="M15" s="12"/>
      <c r="N15" s="12"/>
      <c r="O15" s="12"/>
      <c r="P15" s="102">
        <f t="shared" si="0"/>
        <v>0</v>
      </c>
      <c r="R15" s="103"/>
    </row>
    <row r="16" spans="1:18" ht="16.5" customHeight="1">
      <c r="A16" s="129"/>
      <c r="B16" s="130"/>
      <c r="C16" s="99"/>
      <c r="D16" s="34"/>
      <c r="E16" s="34"/>
      <c r="F16" s="34"/>
      <c r="G16" s="12"/>
      <c r="H16" s="12"/>
      <c r="I16" s="12"/>
      <c r="J16" s="12"/>
      <c r="K16" s="12"/>
      <c r="L16" s="12"/>
      <c r="M16" s="12"/>
      <c r="N16" s="12"/>
      <c r="O16" s="12"/>
      <c r="P16" s="102">
        <f t="shared" si="0"/>
        <v>0</v>
      </c>
      <c r="R16" s="103"/>
    </row>
    <row r="17" spans="1:18" ht="16.5" customHeight="1">
      <c r="A17" s="129"/>
      <c r="B17" s="130"/>
      <c r="C17" s="99"/>
      <c r="D17" s="34"/>
      <c r="E17" s="34"/>
      <c r="F17" s="34"/>
      <c r="G17" s="12"/>
      <c r="H17" s="12"/>
      <c r="I17" s="12"/>
      <c r="J17" s="12"/>
      <c r="K17" s="12"/>
      <c r="L17" s="12"/>
      <c r="M17" s="12"/>
      <c r="N17" s="12"/>
      <c r="O17" s="12"/>
      <c r="P17" s="102">
        <f t="shared" si="0"/>
        <v>0</v>
      </c>
      <c r="R17" s="103"/>
    </row>
    <row r="18" spans="1:18" s="18" customFormat="1" ht="16.5" customHeight="1">
      <c r="A18" s="129"/>
      <c r="B18" s="130"/>
      <c r="C18" s="35" t="s">
        <v>66</v>
      </c>
      <c r="D18" s="37">
        <f>SUM(D15:D17)</f>
        <v>0</v>
      </c>
      <c r="E18" s="37">
        <f t="shared" ref="E18:P18" si="4">SUM(E15:E17)</f>
        <v>0</v>
      </c>
      <c r="F18" s="37">
        <f t="shared" si="4"/>
        <v>0</v>
      </c>
      <c r="G18" s="37">
        <f t="shared" si="4"/>
        <v>0</v>
      </c>
      <c r="H18" s="37">
        <f t="shared" si="4"/>
        <v>0</v>
      </c>
      <c r="I18" s="37">
        <f t="shared" si="4"/>
        <v>0</v>
      </c>
      <c r="J18" s="37">
        <f t="shared" si="4"/>
        <v>0</v>
      </c>
      <c r="K18" s="37">
        <f t="shared" si="4"/>
        <v>0</v>
      </c>
      <c r="L18" s="37">
        <f t="shared" si="4"/>
        <v>0</v>
      </c>
      <c r="M18" s="37">
        <f t="shared" si="4"/>
        <v>0</v>
      </c>
      <c r="N18" s="37">
        <f t="shared" si="4"/>
        <v>0</v>
      </c>
      <c r="O18" s="37">
        <f t="shared" si="4"/>
        <v>0</v>
      </c>
      <c r="P18" s="88">
        <f t="shared" si="4"/>
        <v>0</v>
      </c>
      <c r="R18" s="103"/>
    </row>
    <row r="19" spans="1:18" ht="16.5" customHeight="1">
      <c r="A19" s="129"/>
      <c r="B19" s="130"/>
      <c r="C19" s="99"/>
      <c r="D19" s="34"/>
      <c r="E19" s="34"/>
      <c r="F19" s="34"/>
      <c r="G19" s="12"/>
      <c r="H19" s="12"/>
      <c r="I19" s="12"/>
      <c r="J19" s="12"/>
      <c r="K19" s="12"/>
      <c r="L19" s="12"/>
      <c r="M19" s="12"/>
      <c r="N19" s="12"/>
      <c r="O19" s="12"/>
      <c r="P19" s="102">
        <f t="shared" si="0"/>
        <v>0</v>
      </c>
      <c r="R19" s="103"/>
    </row>
    <row r="20" spans="1:18" ht="16.5" customHeight="1">
      <c r="A20" s="129"/>
      <c r="B20" s="130"/>
      <c r="C20" s="99"/>
      <c r="D20" s="34"/>
      <c r="E20" s="34"/>
      <c r="F20" s="34"/>
      <c r="G20" s="12"/>
      <c r="H20" s="12"/>
      <c r="I20" s="12"/>
      <c r="J20" s="12"/>
      <c r="K20" s="12"/>
      <c r="L20" s="12"/>
      <c r="M20" s="12"/>
      <c r="N20" s="12"/>
      <c r="O20" s="12"/>
      <c r="P20" s="102">
        <f t="shared" si="0"/>
        <v>0</v>
      </c>
      <c r="R20" s="103"/>
    </row>
    <row r="21" spans="1:18" ht="16.5" customHeight="1">
      <c r="A21" s="129"/>
      <c r="B21" s="130"/>
      <c r="C21" s="99"/>
      <c r="D21" s="34"/>
      <c r="E21" s="34"/>
      <c r="F21" s="34"/>
      <c r="G21" s="12"/>
      <c r="H21" s="12"/>
      <c r="I21" s="12"/>
      <c r="J21" s="12"/>
      <c r="K21" s="12"/>
      <c r="L21" s="12"/>
      <c r="M21" s="12"/>
      <c r="N21" s="12"/>
      <c r="O21" s="12"/>
      <c r="P21" s="102">
        <f t="shared" si="0"/>
        <v>0</v>
      </c>
      <c r="R21" s="103"/>
    </row>
    <row r="22" spans="1:18" ht="16.5" customHeight="1">
      <c r="A22" s="129"/>
      <c r="B22" s="130"/>
      <c r="C22" s="28"/>
      <c r="D22" s="34"/>
      <c r="E22" s="34"/>
      <c r="F22" s="34"/>
      <c r="G22" s="12"/>
      <c r="H22" s="12"/>
      <c r="I22" s="12"/>
      <c r="J22" s="12"/>
      <c r="K22" s="12"/>
      <c r="L22" s="12"/>
      <c r="M22" s="12"/>
      <c r="N22" s="12"/>
      <c r="O22" s="12"/>
      <c r="P22" s="102">
        <f t="shared" si="0"/>
        <v>0</v>
      </c>
      <c r="R22" s="103"/>
    </row>
    <row r="23" spans="1:18" s="18" customFormat="1" ht="16.5" customHeight="1">
      <c r="A23" s="129"/>
      <c r="B23" s="130"/>
      <c r="C23" s="35" t="s">
        <v>66</v>
      </c>
      <c r="D23" s="39">
        <f>SUM(D19:D22)</f>
        <v>0</v>
      </c>
      <c r="E23" s="37">
        <f t="shared" ref="E23:P23" si="5">SUM(E19:E22)</f>
        <v>0</v>
      </c>
      <c r="F23" s="37">
        <f t="shared" si="5"/>
        <v>0</v>
      </c>
      <c r="G23" s="39">
        <f t="shared" si="5"/>
        <v>0</v>
      </c>
      <c r="H23" s="39">
        <f t="shared" si="5"/>
        <v>0</v>
      </c>
      <c r="I23" s="39">
        <f t="shared" si="5"/>
        <v>0</v>
      </c>
      <c r="J23" s="39">
        <f t="shared" si="5"/>
        <v>0</v>
      </c>
      <c r="K23" s="39">
        <f t="shared" si="5"/>
        <v>0</v>
      </c>
      <c r="L23" s="39">
        <f t="shared" si="5"/>
        <v>0</v>
      </c>
      <c r="M23" s="39">
        <f t="shared" si="5"/>
        <v>0</v>
      </c>
      <c r="N23" s="39">
        <f t="shared" si="5"/>
        <v>0</v>
      </c>
      <c r="O23" s="39">
        <f t="shared" si="5"/>
        <v>0</v>
      </c>
      <c r="P23" s="89">
        <f t="shared" si="5"/>
        <v>0</v>
      </c>
      <c r="R23" s="103"/>
    </row>
    <row r="24" spans="1:18" s="40" customFormat="1" ht="20.25" customHeight="1" thickBot="1">
      <c r="A24" s="90"/>
      <c r="B24" s="91"/>
      <c r="C24" s="91" t="s">
        <v>79</v>
      </c>
      <c r="D24" s="92">
        <f>D23+D18+D14+D10+D6</f>
        <v>0</v>
      </c>
      <c r="E24" s="92">
        <f t="shared" ref="E24:P24" si="6">E23+E18+E14+E10+E6</f>
        <v>0</v>
      </c>
      <c r="F24" s="93">
        <f t="shared" si="6"/>
        <v>0</v>
      </c>
      <c r="G24" s="92">
        <f t="shared" si="6"/>
        <v>0</v>
      </c>
      <c r="H24" s="92">
        <f t="shared" si="6"/>
        <v>0</v>
      </c>
      <c r="I24" s="92">
        <f t="shared" si="6"/>
        <v>0</v>
      </c>
      <c r="J24" s="92">
        <f t="shared" si="6"/>
        <v>0</v>
      </c>
      <c r="K24" s="92">
        <f t="shared" si="6"/>
        <v>0</v>
      </c>
      <c r="L24" s="92">
        <f t="shared" si="6"/>
        <v>0</v>
      </c>
      <c r="M24" s="92">
        <f t="shared" si="6"/>
        <v>0</v>
      </c>
      <c r="N24" s="92">
        <f t="shared" si="6"/>
        <v>0</v>
      </c>
      <c r="O24" s="92">
        <f t="shared" si="6"/>
        <v>0</v>
      </c>
      <c r="P24" s="94">
        <f t="shared" si="6"/>
        <v>0</v>
      </c>
      <c r="R24" s="103"/>
    </row>
    <row r="28" spans="1:18" ht="26.25" thickBot="1">
      <c r="A28" s="36" t="s">
        <v>108</v>
      </c>
      <c r="B28"/>
      <c r="C28"/>
    </row>
    <row r="29" spans="1:18" s="18" customFormat="1" ht="16.5" customHeight="1">
      <c r="A29" s="83" t="s">
        <v>37</v>
      </c>
      <c r="B29" s="84" t="s">
        <v>38</v>
      </c>
      <c r="C29" s="84" t="s">
        <v>39</v>
      </c>
      <c r="D29" s="85" t="s">
        <v>65</v>
      </c>
      <c r="E29" s="86" t="s">
        <v>67</v>
      </c>
      <c r="F29" s="86" t="s">
        <v>68</v>
      </c>
      <c r="G29" s="85" t="s">
        <v>69</v>
      </c>
      <c r="H29" s="85" t="s">
        <v>70</v>
      </c>
      <c r="I29" s="85" t="s">
        <v>71</v>
      </c>
      <c r="J29" s="85" t="s">
        <v>72</v>
      </c>
      <c r="K29" s="85" t="s">
        <v>73</v>
      </c>
      <c r="L29" s="85" t="s">
        <v>74</v>
      </c>
      <c r="M29" s="85" t="s">
        <v>75</v>
      </c>
      <c r="N29" s="85" t="s">
        <v>76</v>
      </c>
      <c r="O29" s="85" t="s">
        <v>77</v>
      </c>
      <c r="P29" s="87" t="s">
        <v>66</v>
      </c>
    </row>
    <row r="30" spans="1:18" ht="16.5" customHeight="1">
      <c r="A30" s="131" t="s">
        <v>46</v>
      </c>
      <c r="B30" s="130"/>
      <c r="C30" s="99"/>
      <c r="D30" s="34"/>
      <c r="E30" s="34"/>
      <c r="F30" s="34"/>
      <c r="G30" s="12"/>
      <c r="H30" s="12"/>
      <c r="I30" s="12"/>
      <c r="J30" s="12"/>
      <c r="K30" s="12"/>
      <c r="L30" s="12"/>
      <c r="M30" s="12"/>
      <c r="N30" s="12"/>
      <c r="O30" s="12"/>
      <c r="P30" s="102">
        <f>SUM(D30:O30)</f>
        <v>0</v>
      </c>
    </row>
    <row r="31" spans="1:18" ht="16.5" customHeight="1">
      <c r="A31" s="131"/>
      <c r="B31" s="130"/>
      <c r="C31" s="99"/>
      <c r="D31" s="34"/>
      <c r="E31" s="34"/>
      <c r="F31" s="34"/>
      <c r="G31" s="12"/>
      <c r="H31" s="12"/>
      <c r="I31" s="12"/>
      <c r="J31" s="12"/>
      <c r="K31" s="12"/>
      <c r="L31" s="12"/>
      <c r="M31" s="12"/>
      <c r="N31" s="12"/>
      <c r="O31" s="12"/>
      <c r="P31" s="102">
        <f t="shared" ref="P31:P49" si="7">SUM(D31:O31)</f>
        <v>0</v>
      </c>
    </row>
    <row r="32" spans="1:18" ht="16.5" customHeight="1">
      <c r="A32" s="131"/>
      <c r="B32" s="130"/>
      <c r="C32" s="99"/>
      <c r="D32" s="34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02">
        <f t="shared" si="7"/>
        <v>0</v>
      </c>
    </row>
    <row r="33" spans="1:16" s="18" customFormat="1" ht="16.5" customHeight="1">
      <c r="A33" s="131"/>
      <c r="B33" s="130"/>
      <c r="C33" s="38" t="s">
        <v>14</v>
      </c>
      <c r="D33" s="37">
        <f>SUM(D30:D32)</f>
        <v>0</v>
      </c>
      <c r="E33" s="37">
        <f t="shared" ref="E33:P33" si="8">SUM(E30:E32)</f>
        <v>0</v>
      </c>
      <c r="F33" s="37">
        <f t="shared" si="8"/>
        <v>0</v>
      </c>
      <c r="G33" s="37">
        <f t="shared" si="8"/>
        <v>0</v>
      </c>
      <c r="H33" s="37">
        <f t="shared" si="8"/>
        <v>0</v>
      </c>
      <c r="I33" s="37">
        <f t="shared" si="8"/>
        <v>0</v>
      </c>
      <c r="J33" s="37">
        <f t="shared" si="8"/>
        <v>0</v>
      </c>
      <c r="K33" s="37">
        <f t="shared" si="8"/>
        <v>0</v>
      </c>
      <c r="L33" s="37">
        <f t="shared" si="8"/>
        <v>0</v>
      </c>
      <c r="M33" s="37">
        <f t="shared" si="8"/>
        <v>0</v>
      </c>
      <c r="N33" s="37">
        <f t="shared" si="8"/>
        <v>0</v>
      </c>
      <c r="O33" s="37">
        <f t="shared" si="8"/>
        <v>0</v>
      </c>
      <c r="P33" s="88">
        <f t="shared" si="8"/>
        <v>0</v>
      </c>
    </row>
    <row r="34" spans="1:16" ht="16.5" customHeight="1">
      <c r="A34" s="129" t="s">
        <v>58</v>
      </c>
      <c r="B34" s="130"/>
      <c r="C34" s="99"/>
      <c r="D34" s="34"/>
      <c r="E34" s="34"/>
      <c r="F34" s="34"/>
      <c r="G34" s="12"/>
      <c r="H34" s="12"/>
      <c r="I34" s="12"/>
      <c r="J34" s="12"/>
      <c r="K34" s="12"/>
      <c r="L34" s="12"/>
      <c r="M34" s="12"/>
      <c r="N34" s="12"/>
      <c r="O34" s="12"/>
      <c r="P34" s="102">
        <f t="shared" si="7"/>
        <v>0</v>
      </c>
    </row>
    <row r="35" spans="1:16" ht="16.5" customHeight="1">
      <c r="A35" s="129"/>
      <c r="B35" s="130"/>
      <c r="C35" s="99"/>
      <c r="D35" s="34"/>
      <c r="E35" s="34"/>
      <c r="F35" s="34"/>
      <c r="G35" s="12"/>
      <c r="H35" s="12"/>
      <c r="I35" s="12"/>
      <c r="J35" s="12"/>
      <c r="K35" s="12"/>
      <c r="L35" s="12"/>
      <c r="M35" s="12"/>
      <c r="N35" s="12"/>
      <c r="O35" s="12"/>
      <c r="P35" s="102">
        <f t="shared" si="7"/>
        <v>0</v>
      </c>
    </row>
    <row r="36" spans="1:16" ht="16.5" customHeight="1">
      <c r="A36" s="129"/>
      <c r="B36" s="130"/>
      <c r="C36" s="99"/>
      <c r="D36" s="34"/>
      <c r="E36" s="34"/>
      <c r="F36" s="34"/>
      <c r="G36" s="12"/>
      <c r="H36" s="12"/>
      <c r="I36" s="12"/>
      <c r="J36" s="12"/>
      <c r="K36" s="12"/>
      <c r="L36" s="12"/>
      <c r="M36" s="12"/>
      <c r="N36" s="12"/>
      <c r="O36" s="12"/>
      <c r="P36" s="102">
        <f t="shared" si="7"/>
        <v>0</v>
      </c>
    </row>
    <row r="37" spans="1:16" s="18" customFormat="1" ht="16.5" customHeight="1">
      <c r="A37" s="129"/>
      <c r="B37" s="130"/>
      <c r="C37" s="35" t="s">
        <v>66</v>
      </c>
      <c r="D37" s="37">
        <f>SUM(D34:D36)</f>
        <v>0</v>
      </c>
      <c r="E37" s="37">
        <f t="shared" ref="E37:P37" si="9">SUM(E34:E36)</f>
        <v>0</v>
      </c>
      <c r="F37" s="37">
        <f t="shared" si="9"/>
        <v>0</v>
      </c>
      <c r="G37" s="37">
        <f t="shared" si="9"/>
        <v>0</v>
      </c>
      <c r="H37" s="37">
        <f t="shared" si="9"/>
        <v>0</v>
      </c>
      <c r="I37" s="37">
        <f t="shared" si="9"/>
        <v>0</v>
      </c>
      <c r="J37" s="37">
        <f t="shared" si="9"/>
        <v>0</v>
      </c>
      <c r="K37" s="37">
        <f t="shared" si="9"/>
        <v>0</v>
      </c>
      <c r="L37" s="37">
        <f t="shared" si="9"/>
        <v>0</v>
      </c>
      <c r="M37" s="37">
        <f t="shared" si="9"/>
        <v>0</v>
      </c>
      <c r="N37" s="37">
        <f t="shared" si="9"/>
        <v>0</v>
      </c>
      <c r="O37" s="37">
        <f t="shared" si="9"/>
        <v>0</v>
      </c>
      <c r="P37" s="88">
        <f t="shared" si="9"/>
        <v>0</v>
      </c>
    </row>
    <row r="38" spans="1:16" ht="16.5" customHeight="1">
      <c r="A38" s="129" t="s">
        <v>61</v>
      </c>
      <c r="B38" s="130"/>
      <c r="C38" s="99"/>
      <c r="D38" s="34"/>
      <c r="E38" s="34"/>
      <c r="F38" s="34"/>
      <c r="G38" s="12"/>
      <c r="H38" s="12"/>
      <c r="I38" s="12"/>
      <c r="J38" s="12"/>
      <c r="K38" s="12"/>
      <c r="L38" s="12"/>
      <c r="M38" s="12"/>
      <c r="N38" s="12"/>
      <c r="O38" s="12"/>
      <c r="P38" s="102">
        <f t="shared" si="7"/>
        <v>0</v>
      </c>
    </row>
    <row r="39" spans="1:16" ht="16.5" customHeight="1">
      <c r="A39" s="129"/>
      <c r="B39" s="130"/>
      <c r="C39" s="99"/>
      <c r="D39" s="34"/>
      <c r="E39" s="34"/>
      <c r="F39" s="34"/>
      <c r="G39" s="12"/>
      <c r="H39" s="12"/>
      <c r="I39" s="12"/>
      <c r="J39" s="12"/>
      <c r="K39" s="12"/>
      <c r="L39" s="12"/>
      <c r="M39" s="12"/>
      <c r="N39" s="12"/>
      <c r="O39" s="12"/>
      <c r="P39" s="102">
        <f t="shared" si="7"/>
        <v>0</v>
      </c>
    </row>
    <row r="40" spans="1:16" ht="16.5" customHeight="1">
      <c r="A40" s="129"/>
      <c r="B40" s="130"/>
      <c r="C40" s="99"/>
      <c r="D40" s="34"/>
      <c r="E40" s="34"/>
      <c r="F40" s="34"/>
      <c r="G40" s="12"/>
      <c r="H40" s="12"/>
      <c r="I40" s="12"/>
      <c r="J40" s="12"/>
      <c r="K40" s="12"/>
      <c r="L40" s="12"/>
      <c r="M40" s="12"/>
      <c r="N40" s="12"/>
      <c r="O40" s="12"/>
      <c r="P40" s="102">
        <f t="shared" si="7"/>
        <v>0</v>
      </c>
    </row>
    <row r="41" spans="1:16" s="18" customFormat="1" ht="16.5" customHeight="1">
      <c r="A41" s="129"/>
      <c r="B41" s="130"/>
      <c r="C41" s="35" t="s">
        <v>66</v>
      </c>
      <c r="D41" s="37">
        <f>SUM(D38:D40)</f>
        <v>0</v>
      </c>
      <c r="E41" s="37">
        <f t="shared" ref="E41:P41" si="10">SUM(E38:E40)</f>
        <v>0</v>
      </c>
      <c r="F41" s="37">
        <f t="shared" si="10"/>
        <v>0</v>
      </c>
      <c r="G41" s="37">
        <f t="shared" si="10"/>
        <v>0</v>
      </c>
      <c r="H41" s="37">
        <f t="shared" si="10"/>
        <v>0</v>
      </c>
      <c r="I41" s="37">
        <f t="shared" si="10"/>
        <v>0</v>
      </c>
      <c r="J41" s="37">
        <f t="shared" si="10"/>
        <v>0</v>
      </c>
      <c r="K41" s="37">
        <f t="shared" si="10"/>
        <v>0</v>
      </c>
      <c r="L41" s="37">
        <f t="shared" si="10"/>
        <v>0</v>
      </c>
      <c r="M41" s="37">
        <f t="shared" si="10"/>
        <v>0</v>
      </c>
      <c r="N41" s="37">
        <f t="shared" si="10"/>
        <v>0</v>
      </c>
      <c r="O41" s="37">
        <f t="shared" si="10"/>
        <v>0</v>
      </c>
      <c r="P41" s="88">
        <f t="shared" si="10"/>
        <v>0</v>
      </c>
    </row>
    <row r="42" spans="1:16" ht="16.5" customHeight="1">
      <c r="A42" s="129" t="s">
        <v>62</v>
      </c>
      <c r="B42" s="130"/>
      <c r="C42" s="99"/>
      <c r="D42" s="34"/>
      <c r="E42" s="34"/>
      <c r="F42" s="34"/>
      <c r="G42" s="12"/>
      <c r="H42" s="12"/>
      <c r="I42" s="12"/>
      <c r="J42" s="12"/>
      <c r="K42" s="12"/>
      <c r="L42" s="12"/>
      <c r="M42" s="12"/>
      <c r="N42" s="12"/>
      <c r="O42" s="12"/>
      <c r="P42" s="102">
        <f t="shared" si="7"/>
        <v>0</v>
      </c>
    </row>
    <row r="43" spans="1:16" ht="16.5" customHeight="1">
      <c r="A43" s="129"/>
      <c r="B43" s="130"/>
      <c r="C43" s="99"/>
      <c r="D43" s="34"/>
      <c r="E43" s="34"/>
      <c r="F43" s="34"/>
      <c r="G43" s="12"/>
      <c r="H43" s="12"/>
      <c r="I43" s="12"/>
      <c r="J43" s="12"/>
      <c r="K43" s="12"/>
      <c r="L43" s="12"/>
      <c r="M43" s="12"/>
      <c r="N43" s="12"/>
      <c r="O43" s="12"/>
      <c r="P43" s="102">
        <f t="shared" si="7"/>
        <v>0</v>
      </c>
    </row>
    <row r="44" spans="1:16" ht="16.5" customHeight="1">
      <c r="A44" s="129"/>
      <c r="B44" s="130"/>
      <c r="C44" s="99"/>
      <c r="D44" s="34"/>
      <c r="E44" s="34"/>
      <c r="F44" s="34"/>
      <c r="G44" s="12"/>
      <c r="H44" s="12"/>
      <c r="I44" s="12"/>
      <c r="J44" s="12"/>
      <c r="K44" s="12"/>
      <c r="L44" s="12"/>
      <c r="M44" s="12"/>
      <c r="N44" s="12"/>
      <c r="O44" s="12"/>
      <c r="P44" s="102">
        <f t="shared" si="7"/>
        <v>0</v>
      </c>
    </row>
    <row r="45" spans="1:16" s="18" customFormat="1" ht="16.5" customHeight="1">
      <c r="A45" s="129"/>
      <c r="B45" s="130"/>
      <c r="C45" s="35" t="s">
        <v>66</v>
      </c>
      <c r="D45" s="37">
        <f>SUM(D42:D44)</f>
        <v>0</v>
      </c>
      <c r="E45" s="37">
        <f t="shared" ref="E45:P45" si="11">SUM(E42:E44)</f>
        <v>0</v>
      </c>
      <c r="F45" s="37">
        <f t="shared" si="11"/>
        <v>0</v>
      </c>
      <c r="G45" s="37">
        <f t="shared" si="11"/>
        <v>0</v>
      </c>
      <c r="H45" s="37">
        <f t="shared" si="11"/>
        <v>0</v>
      </c>
      <c r="I45" s="37">
        <f t="shared" si="11"/>
        <v>0</v>
      </c>
      <c r="J45" s="37">
        <f t="shared" si="11"/>
        <v>0</v>
      </c>
      <c r="K45" s="37">
        <f t="shared" si="11"/>
        <v>0</v>
      </c>
      <c r="L45" s="37">
        <f t="shared" si="11"/>
        <v>0</v>
      </c>
      <c r="M45" s="37">
        <f t="shared" si="11"/>
        <v>0</v>
      </c>
      <c r="N45" s="37">
        <f t="shared" si="11"/>
        <v>0</v>
      </c>
      <c r="O45" s="37">
        <f t="shared" si="11"/>
        <v>0</v>
      </c>
      <c r="P45" s="88">
        <f t="shared" si="11"/>
        <v>0</v>
      </c>
    </row>
    <row r="46" spans="1:16" ht="16.5" customHeight="1">
      <c r="A46" s="129" t="s">
        <v>64</v>
      </c>
      <c r="B46" s="130"/>
      <c r="C46" s="99"/>
      <c r="D46" s="34"/>
      <c r="E46" s="34"/>
      <c r="F46" s="34"/>
      <c r="G46" s="12"/>
      <c r="H46" s="12"/>
      <c r="I46" s="12"/>
      <c r="J46" s="12"/>
      <c r="K46" s="12"/>
      <c r="L46" s="12"/>
      <c r="M46" s="12"/>
      <c r="N46" s="12"/>
      <c r="O46" s="12"/>
      <c r="P46" s="102">
        <f t="shared" si="7"/>
        <v>0</v>
      </c>
    </row>
    <row r="47" spans="1:16" ht="16.5" customHeight="1">
      <c r="A47" s="129"/>
      <c r="B47" s="130"/>
      <c r="C47" s="99"/>
      <c r="D47" s="34"/>
      <c r="E47" s="34"/>
      <c r="F47" s="34"/>
      <c r="G47" s="12"/>
      <c r="H47" s="12"/>
      <c r="I47" s="12"/>
      <c r="J47" s="12"/>
      <c r="K47" s="12"/>
      <c r="L47" s="12"/>
      <c r="M47" s="12"/>
      <c r="N47" s="12"/>
      <c r="O47" s="12"/>
      <c r="P47" s="102">
        <f t="shared" si="7"/>
        <v>0</v>
      </c>
    </row>
    <row r="48" spans="1:16" ht="16.5" customHeight="1">
      <c r="A48" s="129"/>
      <c r="B48" s="130"/>
      <c r="C48" s="99"/>
      <c r="D48" s="34"/>
      <c r="E48" s="34"/>
      <c r="F48" s="34"/>
      <c r="G48" s="12"/>
      <c r="H48" s="12"/>
      <c r="I48" s="12"/>
      <c r="J48" s="12"/>
      <c r="K48" s="12"/>
      <c r="L48" s="12"/>
      <c r="M48" s="12"/>
      <c r="N48" s="12"/>
      <c r="O48" s="12"/>
      <c r="P48" s="102">
        <f t="shared" si="7"/>
        <v>0</v>
      </c>
    </row>
    <row r="49" spans="1:16" ht="16.5" customHeight="1">
      <c r="A49" s="129"/>
      <c r="B49" s="130"/>
      <c r="C49" s="28"/>
      <c r="D49" s="34"/>
      <c r="E49" s="34"/>
      <c r="F49" s="34"/>
      <c r="G49" s="12"/>
      <c r="H49" s="12"/>
      <c r="I49" s="12"/>
      <c r="J49" s="12"/>
      <c r="K49" s="12"/>
      <c r="L49" s="12"/>
      <c r="M49" s="12"/>
      <c r="N49" s="12"/>
      <c r="O49" s="12"/>
      <c r="P49" s="102">
        <f t="shared" si="7"/>
        <v>0</v>
      </c>
    </row>
    <row r="50" spans="1:16" s="18" customFormat="1" ht="16.5" customHeight="1">
      <c r="A50" s="129"/>
      <c r="B50" s="130"/>
      <c r="C50" s="35" t="s">
        <v>66</v>
      </c>
      <c r="D50" s="39">
        <f>SUM(D46:D49)</f>
        <v>0</v>
      </c>
      <c r="E50" s="39">
        <f t="shared" ref="E50:P50" si="12">SUM(E46:E49)</f>
        <v>0</v>
      </c>
      <c r="F50" s="39">
        <f t="shared" si="12"/>
        <v>0</v>
      </c>
      <c r="G50" s="39">
        <f t="shared" si="12"/>
        <v>0</v>
      </c>
      <c r="H50" s="39">
        <f t="shared" si="12"/>
        <v>0</v>
      </c>
      <c r="I50" s="39">
        <f t="shared" si="12"/>
        <v>0</v>
      </c>
      <c r="J50" s="39">
        <f t="shared" si="12"/>
        <v>0</v>
      </c>
      <c r="K50" s="39">
        <f t="shared" si="12"/>
        <v>0</v>
      </c>
      <c r="L50" s="39">
        <f t="shared" si="12"/>
        <v>0</v>
      </c>
      <c r="M50" s="39">
        <f t="shared" si="12"/>
        <v>0</v>
      </c>
      <c r="N50" s="39">
        <f t="shared" si="12"/>
        <v>0</v>
      </c>
      <c r="O50" s="39">
        <f t="shared" si="12"/>
        <v>0</v>
      </c>
      <c r="P50" s="89">
        <f t="shared" si="12"/>
        <v>0</v>
      </c>
    </row>
    <row r="51" spans="1:16" s="40" customFormat="1" ht="20.25" customHeight="1" thickBot="1">
      <c r="A51" s="90"/>
      <c r="B51" s="91"/>
      <c r="C51" s="91" t="s">
        <v>79</v>
      </c>
      <c r="D51" s="92">
        <f>D50+D45+D41+D37+D33</f>
        <v>0</v>
      </c>
      <c r="E51" s="92">
        <f t="shared" ref="E51:O51" si="13">E50+E45+E41+E37+E33</f>
        <v>0</v>
      </c>
      <c r="F51" s="93">
        <f t="shared" si="13"/>
        <v>0</v>
      </c>
      <c r="G51" s="92">
        <f t="shared" si="13"/>
        <v>0</v>
      </c>
      <c r="H51" s="92">
        <f t="shared" si="13"/>
        <v>0</v>
      </c>
      <c r="I51" s="92">
        <f t="shared" si="13"/>
        <v>0</v>
      </c>
      <c r="J51" s="92">
        <f t="shared" si="13"/>
        <v>0</v>
      </c>
      <c r="K51" s="92">
        <f t="shared" si="13"/>
        <v>0</v>
      </c>
      <c r="L51" s="92">
        <f t="shared" si="13"/>
        <v>0</v>
      </c>
      <c r="M51" s="92">
        <f t="shared" si="13"/>
        <v>0</v>
      </c>
      <c r="N51" s="92">
        <f t="shared" si="13"/>
        <v>0</v>
      </c>
      <c r="O51" s="92">
        <f t="shared" si="13"/>
        <v>0</v>
      </c>
      <c r="P51" s="94">
        <f>P50+P45+P41+P37+P33</f>
        <v>0</v>
      </c>
    </row>
  </sheetData>
  <autoFilter ref="A2:P2"/>
  <mergeCells count="20">
    <mergeCell ref="A42:A45"/>
    <mergeCell ref="B42:B45"/>
    <mergeCell ref="A46:A50"/>
    <mergeCell ref="B46:B50"/>
    <mergeCell ref="A30:A33"/>
    <mergeCell ref="B30:B33"/>
    <mergeCell ref="A34:A37"/>
    <mergeCell ref="B34:B37"/>
    <mergeCell ref="A38:A41"/>
    <mergeCell ref="B38:B41"/>
    <mergeCell ref="A15:A18"/>
    <mergeCell ref="B15:B18"/>
    <mergeCell ref="A19:A23"/>
    <mergeCell ref="B19:B23"/>
    <mergeCell ref="A3:A6"/>
    <mergeCell ref="B3:B6"/>
    <mergeCell ref="A7:A10"/>
    <mergeCell ref="B7:B10"/>
    <mergeCell ref="A11:A14"/>
    <mergeCell ref="B11:B1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3" sqref="B23"/>
    </sheetView>
  </sheetViews>
  <sheetFormatPr defaultRowHeight="13.5"/>
  <cols>
    <col min="1" max="1" width="7.5" style="17" customWidth="1"/>
    <col min="2" max="2" width="35" style="17" customWidth="1"/>
    <col min="3" max="3" width="9.75" style="33" customWidth="1"/>
    <col min="4" max="4" width="5.875" style="33" customWidth="1"/>
    <col min="5" max="5" width="7.625" style="33" customWidth="1"/>
    <col min="6" max="6" width="7.5" style="33" customWidth="1"/>
    <col min="7" max="8" width="10.75" style="33" customWidth="1"/>
    <col min="9" max="9" width="50.875" style="17" customWidth="1"/>
    <col min="10" max="16384" width="9" style="17"/>
  </cols>
  <sheetData>
    <row r="1" spans="1:10" ht="20.25">
      <c r="A1" s="135" t="s">
        <v>36</v>
      </c>
      <c r="B1" s="136"/>
      <c r="C1" s="136"/>
      <c r="D1" s="136"/>
      <c r="E1" s="136"/>
      <c r="F1" s="136"/>
      <c r="G1" s="136"/>
      <c r="H1" s="136"/>
      <c r="I1" s="136"/>
    </row>
    <row r="2" spans="1:10">
      <c r="A2" s="28" t="s">
        <v>37</v>
      </c>
      <c r="B2" s="28" t="s">
        <v>38</v>
      </c>
      <c r="C2" s="28" t="s">
        <v>39</v>
      </c>
      <c r="D2" s="28" t="s">
        <v>40</v>
      </c>
      <c r="E2" s="28" t="s">
        <v>41</v>
      </c>
      <c r="F2" s="28" t="s">
        <v>42</v>
      </c>
      <c r="G2" s="28" t="s">
        <v>43</v>
      </c>
      <c r="H2" s="28" t="s">
        <v>44</v>
      </c>
      <c r="I2" s="28" t="s">
        <v>45</v>
      </c>
      <c r="J2" s="17" t="s">
        <v>65</v>
      </c>
    </row>
    <row r="3" spans="1:10" s="31" customFormat="1" ht="27">
      <c r="A3" s="137" t="s">
        <v>46</v>
      </c>
      <c r="B3" s="132"/>
      <c r="C3" s="29"/>
      <c r="D3" s="29" t="s">
        <v>47</v>
      </c>
      <c r="E3" s="29" t="s">
        <v>48</v>
      </c>
      <c r="F3" s="29" t="s">
        <v>49</v>
      </c>
      <c r="G3" s="29" t="s">
        <v>50</v>
      </c>
      <c r="H3" s="29" t="s">
        <v>51</v>
      </c>
      <c r="I3" s="30" t="s">
        <v>52</v>
      </c>
    </row>
    <row r="4" spans="1:10" s="31" customFormat="1" ht="27">
      <c r="A4" s="133"/>
      <c r="B4" s="133"/>
      <c r="C4" s="29"/>
      <c r="D4" s="29" t="s">
        <v>53</v>
      </c>
      <c r="E4" s="29" t="s">
        <v>54</v>
      </c>
      <c r="F4" s="29"/>
      <c r="G4" s="29" t="s">
        <v>50</v>
      </c>
      <c r="H4" s="29" t="s">
        <v>51</v>
      </c>
      <c r="I4" s="30" t="s">
        <v>55</v>
      </c>
    </row>
    <row r="5" spans="1:10" s="31" customFormat="1" ht="21" customHeight="1">
      <c r="A5" s="134"/>
      <c r="B5" s="134"/>
      <c r="C5" s="29"/>
      <c r="D5" s="29" t="s">
        <v>53</v>
      </c>
      <c r="E5" s="29" t="s">
        <v>56</v>
      </c>
      <c r="F5" s="29"/>
      <c r="G5" s="29" t="s">
        <v>50</v>
      </c>
      <c r="H5" s="29" t="s">
        <v>51</v>
      </c>
      <c r="I5" s="32" t="s">
        <v>57</v>
      </c>
    </row>
    <row r="6" spans="1:10" s="31" customFormat="1" ht="27">
      <c r="A6" s="132" t="s">
        <v>58</v>
      </c>
      <c r="B6" s="132"/>
      <c r="C6" s="29"/>
      <c r="D6" s="29" t="s">
        <v>53</v>
      </c>
      <c r="E6" s="29" t="s">
        <v>54</v>
      </c>
      <c r="F6" s="29"/>
      <c r="G6" s="29" t="s">
        <v>50</v>
      </c>
      <c r="H6" s="29" t="s">
        <v>51</v>
      </c>
      <c r="I6" s="30" t="s">
        <v>52</v>
      </c>
    </row>
    <row r="7" spans="1:10" s="31" customFormat="1" ht="27">
      <c r="A7" s="133"/>
      <c r="B7" s="133"/>
      <c r="C7" s="29"/>
      <c r="D7" s="29" t="s">
        <v>59</v>
      </c>
      <c r="E7" s="29" t="s">
        <v>56</v>
      </c>
      <c r="F7" s="29" t="s">
        <v>60</v>
      </c>
      <c r="G7" s="29" t="s">
        <v>50</v>
      </c>
      <c r="H7" s="29" t="s">
        <v>51</v>
      </c>
      <c r="I7" s="30" t="s">
        <v>55</v>
      </c>
    </row>
    <row r="8" spans="1:10" s="31" customFormat="1" ht="18" customHeight="1">
      <c r="A8" s="134"/>
      <c r="B8" s="134"/>
      <c r="C8" s="29"/>
      <c r="D8" s="29" t="s">
        <v>59</v>
      </c>
      <c r="E8" s="29" t="s">
        <v>54</v>
      </c>
      <c r="F8" s="29"/>
      <c r="G8" s="29" t="s">
        <v>50</v>
      </c>
      <c r="H8" s="29" t="s">
        <v>51</v>
      </c>
      <c r="I8" s="32" t="s">
        <v>57</v>
      </c>
    </row>
    <row r="9" spans="1:10" s="31" customFormat="1" ht="27">
      <c r="A9" s="132" t="s">
        <v>61</v>
      </c>
      <c r="B9" s="132"/>
      <c r="C9" s="29"/>
      <c r="D9" s="29" t="s">
        <v>53</v>
      </c>
      <c r="E9" s="29" t="s">
        <v>56</v>
      </c>
      <c r="F9" s="29"/>
      <c r="G9" s="29" t="s">
        <v>50</v>
      </c>
      <c r="H9" s="29" t="s">
        <v>51</v>
      </c>
      <c r="I9" s="30" t="s">
        <v>52</v>
      </c>
    </row>
    <row r="10" spans="1:10" s="31" customFormat="1" ht="27">
      <c r="A10" s="133"/>
      <c r="B10" s="133"/>
      <c r="C10" s="29"/>
      <c r="D10" s="29" t="s">
        <v>53</v>
      </c>
      <c r="E10" s="29" t="s">
        <v>54</v>
      </c>
      <c r="F10" s="29"/>
      <c r="G10" s="29" t="s">
        <v>50</v>
      </c>
      <c r="H10" s="29" t="s">
        <v>51</v>
      </c>
      <c r="I10" s="30" t="s">
        <v>55</v>
      </c>
    </row>
    <row r="11" spans="1:10" s="31" customFormat="1">
      <c r="A11" s="134"/>
      <c r="B11" s="134"/>
      <c r="C11" s="29"/>
      <c r="D11" s="29" t="s">
        <v>53</v>
      </c>
      <c r="E11" s="29" t="s">
        <v>54</v>
      </c>
      <c r="F11" s="29"/>
      <c r="G11" s="29" t="s">
        <v>50</v>
      </c>
      <c r="H11" s="29" t="s">
        <v>51</v>
      </c>
      <c r="I11" s="32" t="s">
        <v>57</v>
      </c>
    </row>
    <row r="12" spans="1:10" s="31" customFormat="1" ht="27">
      <c r="A12" s="132" t="s">
        <v>62</v>
      </c>
      <c r="B12" s="132"/>
      <c r="C12" s="29"/>
      <c r="D12" s="29" t="s">
        <v>63</v>
      </c>
      <c r="E12" s="29" t="s">
        <v>56</v>
      </c>
      <c r="F12" s="29"/>
      <c r="G12" s="29" t="s">
        <v>50</v>
      </c>
      <c r="H12" s="29" t="s">
        <v>51</v>
      </c>
      <c r="I12" s="30" t="s">
        <v>52</v>
      </c>
    </row>
    <row r="13" spans="1:10" s="31" customFormat="1" ht="27">
      <c r="A13" s="133"/>
      <c r="B13" s="133"/>
      <c r="C13" s="29"/>
      <c r="D13" s="29" t="s">
        <v>53</v>
      </c>
      <c r="E13" s="29" t="s">
        <v>54</v>
      </c>
      <c r="F13" s="29"/>
      <c r="G13" s="29" t="s">
        <v>50</v>
      </c>
      <c r="H13" s="29" t="s">
        <v>51</v>
      </c>
      <c r="I13" s="30" t="s">
        <v>55</v>
      </c>
    </row>
    <row r="14" spans="1:10" s="31" customFormat="1">
      <c r="A14" s="134"/>
      <c r="B14" s="134"/>
      <c r="C14" s="29"/>
      <c r="D14" s="29" t="s">
        <v>53</v>
      </c>
      <c r="E14" s="29" t="s">
        <v>54</v>
      </c>
      <c r="F14" s="29" t="s">
        <v>60</v>
      </c>
      <c r="G14" s="29" t="s">
        <v>50</v>
      </c>
      <c r="H14" s="29" t="s">
        <v>51</v>
      </c>
      <c r="I14" s="32" t="s">
        <v>57</v>
      </c>
    </row>
    <row r="15" spans="1:10" s="31" customFormat="1" ht="27">
      <c r="A15" s="132" t="s">
        <v>64</v>
      </c>
      <c r="B15" s="132"/>
      <c r="C15" s="29"/>
      <c r="D15" s="29" t="s">
        <v>53</v>
      </c>
      <c r="E15" s="29" t="s">
        <v>54</v>
      </c>
      <c r="F15" s="29" t="s">
        <v>49</v>
      </c>
      <c r="G15" s="29" t="s">
        <v>50</v>
      </c>
      <c r="H15" s="29" t="s">
        <v>51</v>
      </c>
      <c r="I15" s="30" t="s">
        <v>52</v>
      </c>
    </row>
    <row r="16" spans="1:10" s="31" customFormat="1" ht="27">
      <c r="A16" s="133"/>
      <c r="B16" s="133"/>
      <c r="C16" s="29"/>
      <c r="D16" s="29" t="s">
        <v>53</v>
      </c>
      <c r="E16" s="29" t="s">
        <v>54</v>
      </c>
      <c r="F16" s="29"/>
      <c r="G16" s="29" t="s">
        <v>50</v>
      </c>
      <c r="H16" s="29" t="s">
        <v>51</v>
      </c>
      <c r="I16" s="30" t="s">
        <v>55</v>
      </c>
    </row>
    <row r="17" spans="1:9" s="31" customFormat="1">
      <c r="A17" s="133"/>
      <c r="B17" s="133"/>
      <c r="C17" s="29"/>
      <c r="D17" s="29" t="s">
        <v>53</v>
      </c>
      <c r="E17" s="29" t="s">
        <v>54</v>
      </c>
      <c r="F17" s="29"/>
      <c r="G17" s="29" t="s">
        <v>50</v>
      </c>
      <c r="H17" s="29" t="s">
        <v>51</v>
      </c>
      <c r="I17" s="132" t="s">
        <v>57</v>
      </c>
    </row>
    <row r="18" spans="1:9">
      <c r="A18" s="134"/>
      <c r="B18" s="134"/>
      <c r="C18" s="28"/>
      <c r="D18" s="28" t="s">
        <v>53</v>
      </c>
      <c r="E18" s="28" t="s">
        <v>54</v>
      </c>
      <c r="F18" s="28"/>
      <c r="G18" s="28" t="s">
        <v>50</v>
      </c>
      <c r="H18" s="28" t="s">
        <v>51</v>
      </c>
      <c r="I18" s="134"/>
    </row>
  </sheetData>
  <mergeCells count="12">
    <mergeCell ref="A9:A11"/>
    <mergeCell ref="B9:B11"/>
    <mergeCell ref="A1:I1"/>
    <mergeCell ref="A3:A5"/>
    <mergeCell ref="B3:B5"/>
    <mergeCell ref="A6:A8"/>
    <mergeCell ref="B6:B8"/>
    <mergeCell ref="A12:A14"/>
    <mergeCell ref="B12:B14"/>
    <mergeCell ref="A15:A18"/>
    <mergeCell ref="B15:B18"/>
    <mergeCell ref="I17:I1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工资表模板</vt:lpstr>
      <vt:lpstr>研发人员工资明细</vt:lpstr>
      <vt:lpstr>研发人员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2016-05-14T06:15:10Z</dcterms:modified>
</cp:coreProperties>
</file>