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99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<sst xmlns="http://schemas.openxmlformats.org/spreadsheetml/2006/main" count="30">
  <si>
    <t>工资条</t>
  </si>
  <si>
    <t>序号</t>
  </si>
  <si>
    <t>姓名</t>
  </si>
  <si>
    <t>基本工资</t>
  </si>
  <si>
    <t>岗位工资</t>
  </si>
  <si>
    <t>学历工资</t>
  </si>
  <si>
    <t>工龄工资</t>
  </si>
  <si>
    <t>误餐补贴</t>
  </si>
  <si>
    <t>交通补贴</t>
  </si>
  <si>
    <t>通迅补贴</t>
  </si>
  <si>
    <t>考勤奖</t>
  </si>
  <si>
    <t>加班费</t>
  </si>
  <si>
    <t>其他补助</t>
  </si>
  <si>
    <t>应发工资</t>
  </si>
  <si>
    <t>应发年终奖</t>
  </si>
  <si>
    <t>社保基数</t>
  </si>
  <si>
    <t>公积金基数</t>
  </si>
  <si>
    <t>个人承担</t>
  </si>
  <si>
    <t>个人承担合计</t>
  </si>
  <si>
    <t>计税工资</t>
  </si>
  <si>
    <t>月个税</t>
  </si>
  <si>
    <t>实发合计</t>
  </si>
  <si>
    <t>年终奖个税</t>
  </si>
  <si>
    <t>实发年终奖</t>
  </si>
  <si>
    <t>养老</t>
  </si>
  <si>
    <t>医疗</t>
  </si>
  <si>
    <t>失业</t>
  </si>
  <si>
    <t>公积金</t>
  </si>
  <si>
    <t>张三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</si>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</sst>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\-#,##0.00;__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微软雅黑"/>
      <charset val="134"/>
    </font>
    <font>
      <sz val="11"/>
      <color theme="0"/>
      <name val="黑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0"/>
      </right>
      <top style="thin">
        <color theme="4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 tint="-0.249977111117893"/>
      </top>
      <bottom style="thin">
        <color theme="0"/>
      </bottom>
      <diagonal/>
    </border>
    <border>
      <left style="medium">
        <color theme="4" tint="-0.249977111117893"/>
      </left>
      <right style="thin">
        <color theme="0"/>
      </right>
      <top style="thin">
        <color theme="0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medium">
        <color theme="4" tint="-0.249977111117893"/>
      </right>
      <top style="thin">
        <color theme="4" tint="-0.249977111117893"/>
      </top>
      <bottom style="thin">
        <color theme="0"/>
      </bottom>
      <diagonal/>
    </border>
    <border>
      <left style="thin">
        <color theme="0"/>
      </left>
      <right style="medium">
        <color theme="4" tint="-0.249977111117893"/>
      </right>
      <top style="thin">
        <color theme="0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7" borderId="20" applyNumberFormat="0" applyAlignment="0" applyProtection="0">
      <alignment vertical="center"/>
    </xf>
    <xf numFmtId="0" fontId="20" fillId="27" borderId="18" applyNumberFormat="0" applyAlignment="0" applyProtection="0">
      <alignment vertical="center"/>
    </xf>
    <xf numFmtId="0" fontId="8" fillId="10" borderId="1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49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6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4" fillId="0" borderId="10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 applyProtection="1">
      <alignment horizontal="right" vertical="center"/>
      <protection locked="0"/>
    </xf>
    <xf numFmtId="176" fontId="4" fillId="4" borderId="8" xfId="49" applyNumberFormat="1" applyFont="1" applyFill="1" applyBorder="1" applyAlignment="1" applyProtection="1">
      <alignment horizontal="right" vertical="center"/>
      <protection locked="0"/>
    </xf>
    <xf numFmtId="178" fontId="4" fillId="4" borderId="8" xfId="0" applyNumberFormat="1" applyFont="1" applyFill="1" applyBorder="1" applyAlignment="1" applyProtection="1">
      <alignment horizontal="right" vertical="center"/>
      <protection locked="0"/>
    </xf>
    <xf numFmtId="0" fontId="5" fillId="5" borderId="8" xfId="0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 applyProtection="1">
      <alignment horizontal="right" vertical="center"/>
      <protection locked="0"/>
    </xf>
    <xf numFmtId="178" fontId="4" fillId="4" borderId="10" xfId="0" applyNumberFormat="1" applyFont="1" applyFill="1" applyBorder="1" applyAlignment="1" applyProtection="1">
      <alignment horizontal="right" vertical="center"/>
      <protection locked="0"/>
    </xf>
    <xf numFmtId="0" fontId="5" fillId="5" borderId="10" xfId="0" applyFont="1" applyFill="1" applyBorder="1" applyAlignment="1">
      <alignment horizontal="center" vertical="center"/>
    </xf>
    <xf numFmtId="177" fontId="6" fillId="0" borderId="8" xfId="0" applyNumberFormat="1" applyFont="1" applyBorder="1" applyAlignment="1">
      <alignment vertical="center"/>
    </xf>
    <xf numFmtId="176" fontId="4" fillId="4" borderId="8" xfId="49" applyNumberFormat="1" applyFont="1" applyFill="1" applyBorder="1" applyAlignment="1" applyProtection="1">
      <alignment vertical="center"/>
      <protection locked="0"/>
    </xf>
    <xf numFmtId="177" fontId="6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7" fontId="3" fillId="3" borderId="12" xfId="0" applyNumberFormat="1" applyFont="1" applyFill="1" applyBorder="1" applyAlignment="1">
      <alignment horizontal="center" vertical="center" wrapText="1"/>
    </xf>
    <xf numFmtId="177" fontId="3" fillId="3" borderId="13" xfId="0" applyNumberFormat="1" applyFont="1" applyFill="1" applyBorder="1" applyAlignment="1">
      <alignment horizontal="center" vertical="center" wrapText="1"/>
    </xf>
    <xf numFmtId="176" fontId="4" fillId="6" borderId="14" xfId="49" applyNumberFormat="1" applyFont="1" applyFill="1" applyBorder="1" applyAlignment="1" applyProtection="1">
      <alignment vertical="center"/>
      <protection locked="0"/>
    </xf>
    <xf numFmtId="176" fontId="4" fillId="6" borderId="15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tabSelected="1" workbookViewId="0">
      <selection activeCell="Q6" sqref="Q6"/>
    </sheetView>
  </sheetViews>
  <sheetFormatPr defaultColWidth="9" defaultRowHeight="13.5"/>
  <cols>
    <col min="1" max="1" width="5.5" style="3" customWidth="1"/>
    <col min="2" max="2" width="5.83333333333333" style="3" customWidth="1"/>
    <col min="3" max="26" width="7.66666666666667" customWidth="1"/>
  </cols>
  <sheetData>
    <row r="1" ht="32" customHeight="1" spans="1:2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31"/>
    </row>
    <row r="2" s="1" customFormat="1" spans="1:2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9" t="s">
        <v>15</v>
      </c>
      <c r="P2" s="19" t="s">
        <v>16</v>
      </c>
      <c r="Q2" s="19" t="s">
        <v>17</v>
      </c>
      <c r="R2" s="19"/>
      <c r="S2" s="19"/>
      <c r="T2" s="19"/>
      <c r="U2" s="19" t="s">
        <v>18</v>
      </c>
      <c r="V2" s="19" t="s">
        <v>19</v>
      </c>
      <c r="W2" s="19" t="s">
        <v>20</v>
      </c>
      <c r="X2" s="19" t="s">
        <v>21</v>
      </c>
      <c r="Y2" s="19" t="s">
        <v>22</v>
      </c>
      <c r="Z2" s="32" t="s">
        <v>23</v>
      </c>
    </row>
    <row r="3" s="1" customFormat="1" ht="26" customHeight="1" spans="1:26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0"/>
      <c r="P3" s="20"/>
      <c r="Q3" s="20" t="s">
        <v>24</v>
      </c>
      <c r="R3" s="20" t="s">
        <v>25</v>
      </c>
      <c r="S3" s="20" t="s">
        <v>26</v>
      </c>
      <c r="T3" s="20" t="s">
        <v>27</v>
      </c>
      <c r="U3" s="20"/>
      <c r="V3" s="20"/>
      <c r="W3" s="20"/>
      <c r="X3" s="20"/>
      <c r="Y3" s="20"/>
      <c r="Z3" s="33"/>
    </row>
    <row r="4" spans="1:26">
      <c r="A4" s="12">
        <v>1</v>
      </c>
      <c r="B4" s="13" t="s">
        <v>28</v>
      </c>
      <c r="C4" s="14">
        <v>3000</v>
      </c>
      <c r="D4" s="14">
        <v>2000</v>
      </c>
      <c r="E4" s="14">
        <v>1000</v>
      </c>
      <c r="F4" s="14">
        <v>1500</v>
      </c>
      <c r="G4" s="14">
        <v>1000</v>
      </c>
      <c r="H4" s="14">
        <v>1200</v>
      </c>
      <c r="I4" s="14">
        <v>500</v>
      </c>
      <c r="J4" s="14">
        <v>1000</v>
      </c>
      <c r="K4" s="14"/>
      <c r="L4" s="21"/>
      <c r="M4" s="22">
        <f>SUM(C4:L4)</f>
        <v>11200</v>
      </c>
      <c r="N4" s="23">
        <v>38000</v>
      </c>
      <c r="O4" s="24">
        <v>10000</v>
      </c>
      <c r="P4" s="24">
        <v>10000</v>
      </c>
      <c r="Q4" s="28">
        <f>O4*8%</f>
        <v>800</v>
      </c>
      <c r="R4" s="28">
        <f>O4*2%+10</f>
        <v>210</v>
      </c>
      <c r="S4" s="28">
        <f>O4*0.5%</f>
        <v>50</v>
      </c>
      <c r="T4" s="28">
        <f>ROUND(P4*12%,0)</f>
        <v>1200</v>
      </c>
      <c r="U4" s="29">
        <f>SUM(Q4:T4)</f>
        <v>2260</v>
      </c>
      <c r="V4" s="29">
        <f>M4-U4</f>
        <v>8940</v>
      </c>
      <c r="W4" s="29">
        <f>ROUND(MAX(($V4-5000)*{3,10,20,25,30,35,45}%-{0,210,1410,2660,4410,7160,15160},),2)</f>
        <v>184</v>
      </c>
      <c r="X4" s="29">
        <f t="shared" ref="X4" si="0">V4-W4</f>
        <v>8756</v>
      </c>
      <c r="Y4" s="29">
        <f>ROUND(($N4-MAX(3500-$X4,0))*LOOKUP(-($N4-MAX(3500-$X4,0))/12,-{10000000,80000,55000,35000,9000,4500,1500,0},{0.45,0.35,0.3,0.25,0.2,0.1,0.03,0})-LOOKUP(-($N4-MAX(3500-$X4,0))/12,-{100000000,80000,55000,35000,9000,4500,1500,0},{13505,5505,2755,1005,555,105,0,0}),2)</f>
        <v>3695</v>
      </c>
      <c r="Z4" s="34">
        <f>N4-Y4</f>
        <v>34305</v>
      </c>
    </row>
    <row r="5" spans="1:26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21"/>
      <c r="M5" s="22">
        <f t="shared" ref="M5:M25" si="1">SUM(C5:L5)</f>
        <v>0</v>
      </c>
      <c r="N5" s="23"/>
      <c r="O5" s="24"/>
      <c r="P5" s="24"/>
      <c r="Q5" s="28"/>
      <c r="R5" s="28"/>
      <c r="S5" s="28"/>
      <c r="T5" s="28"/>
      <c r="U5" s="29">
        <f t="shared" ref="U5:U25" si="2">SUM(Q5:T5)</f>
        <v>0</v>
      </c>
      <c r="V5" s="29">
        <f t="shared" ref="V5:V25" si="3">M5-U5</f>
        <v>0</v>
      </c>
      <c r="W5" s="29">
        <f>ROUND(MAX(($V5-5000)*{3,10,20,25,30,35,45}%-{0,210,1410,2660,4410,7160,15160},),2)</f>
        <v>0</v>
      </c>
      <c r="X5" s="29">
        <f t="shared" ref="X5:X25" si="4">V5-W5</f>
        <v>0</v>
      </c>
      <c r="Y5" s="29">
        <f>ROUND(($N5-MAX(3500-$X5,0))*LOOKUP(-($N5-MAX(3500-$X5,0))/12,-{10000000,80000,55000,35000,9000,4500,1500,0},{0.45,0.35,0.3,0.25,0.2,0.1,0.03,0})-LOOKUP(-($N5-MAX(3500-$X5,0))/12,-{100000000,80000,55000,35000,9000,4500,1500,0},{13505,5505,2755,1005,555,105,0,0}),2)</f>
        <v>0</v>
      </c>
      <c r="Z5" s="34"/>
    </row>
    <row r="6" spans="1:26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21"/>
      <c r="M6" s="22">
        <f t="shared" si="1"/>
        <v>0</v>
      </c>
      <c r="N6" s="23"/>
      <c r="O6" s="24"/>
      <c r="P6" s="24"/>
      <c r="Q6" s="28"/>
      <c r="R6" s="28"/>
      <c r="S6" s="28"/>
      <c r="T6" s="28"/>
      <c r="U6" s="29">
        <f t="shared" si="2"/>
        <v>0</v>
      </c>
      <c r="V6" s="29">
        <f t="shared" si="3"/>
        <v>0</v>
      </c>
      <c r="W6" s="29">
        <f>ROUND(MAX(($V6-5000)*{3,10,20,25,30,35,45}%-{0,210,1410,2660,4410,7160,15160},),2)</f>
        <v>0</v>
      </c>
      <c r="X6" s="29">
        <f t="shared" si="4"/>
        <v>0</v>
      </c>
      <c r="Y6" s="29">
        <f>ROUND(($N6-MAX(3500-$X6,0))*LOOKUP(-($N6-MAX(3500-$X6,0))/12,-{10000000,80000,55000,35000,9000,4500,1500,0},{0.45,0.35,0.3,0.25,0.2,0.1,0.03,0})-LOOKUP(-($N6-MAX(3500-$X6,0))/12,-{100000000,80000,55000,35000,9000,4500,1500,0},{13505,5505,2755,1005,555,105,0,0}),2)</f>
        <v>0</v>
      </c>
      <c r="Z6" s="34"/>
    </row>
    <row r="7" spans="1:26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21"/>
      <c r="M7" s="22">
        <f t="shared" si="1"/>
        <v>0</v>
      </c>
      <c r="N7" s="23"/>
      <c r="O7" s="24"/>
      <c r="P7" s="24"/>
      <c r="Q7" s="28"/>
      <c r="R7" s="28"/>
      <c r="S7" s="28"/>
      <c r="T7" s="28"/>
      <c r="U7" s="29">
        <f t="shared" si="2"/>
        <v>0</v>
      </c>
      <c r="V7" s="29">
        <f t="shared" si="3"/>
        <v>0</v>
      </c>
      <c r="W7" s="29">
        <f>ROUND(MAX(($V7-5000)*{3,10,20,25,30,35,45}%-{0,210,1410,2660,4410,7160,15160},),2)</f>
        <v>0</v>
      </c>
      <c r="X7" s="29">
        <f t="shared" si="4"/>
        <v>0</v>
      </c>
      <c r="Y7" s="29">
        <f>ROUND(($N7-MAX(3500-$X7,0))*LOOKUP(-($N7-MAX(3500-$X7,0))/12,-{10000000,80000,55000,35000,9000,4500,1500,0},{0.45,0.35,0.3,0.25,0.2,0.1,0.03,0})-LOOKUP(-($N7-MAX(3500-$X7,0))/12,-{100000000,80000,55000,35000,9000,4500,1500,0},{13505,5505,2755,1005,555,105,0,0}),2)</f>
        <v>0</v>
      </c>
      <c r="Z7" s="34"/>
    </row>
    <row r="8" spans="1:26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21"/>
      <c r="M8" s="22">
        <f t="shared" si="1"/>
        <v>0</v>
      </c>
      <c r="N8" s="23"/>
      <c r="O8" s="24"/>
      <c r="P8" s="24"/>
      <c r="Q8" s="28"/>
      <c r="R8" s="28"/>
      <c r="S8" s="28"/>
      <c r="T8" s="28"/>
      <c r="U8" s="29">
        <f t="shared" si="2"/>
        <v>0</v>
      </c>
      <c r="V8" s="29">
        <f t="shared" si="3"/>
        <v>0</v>
      </c>
      <c r="W8" s="29">
        <f>ROUND(MAX(($V8-5000)*{3,10,20,25,30,35,45}%-{0,210,1410,2660,4410,7160,15160},),2)</f>
        <v>0</v>
      </c>
      <c r="X8" s="29">
        <f t="shared" si="4"/>
        <v>0</v>
      </c>
      <c r="Y8" s="29">
        <f>ROUND(($N8-MAX(3500-$X8,0))*LOOKUP(-($N8-MAX(3500-$X8,0))/12,-{10000000,80000,55000,35000,9000,4500,1500,0},{0.45,0.35,0.3,0.25,0.2,0.1,0.03,0})-LOOKUP(-($N8-MAX(3500-$X8,0))/12,-{100000000,80000,55000,35000,9000,4500,1500,0},{13505,5505,2755,1005,555,105,0,0}),2)</f>
        <v>0</v>
      </c>
      <c r="Z8" s="34"/>
    </row>
    <row r="9" spans="1:26">
      <c r="A9" s="12"/>
      <c r="B9" s="13"/>
      <c r="C9" s="14"/>
      <c r="D9" s="14"/>
      <c r="E9" s="14"/>
      <c r="F9" s="14"/>
      <c r="G9" s="14"/>
      <c r="H9" s="14"/>
      <c r="I9" s="14"/>
      <c r="J9" s="14"/>
      <c r="K9" s="14"/>
      <c r="L9" s="21"/>
      <c r="M9" s="22">
        <f t="shared" si="1"/>
        <v>0</v>
      </c>
      <c r="N9" s="23"/>
      <c r="O9" s="24"/>
      <c r="P9" s="24"/>
      <c r="Q9" s="28"/>
      <c r="R9" s="28"/>
      <c r="S9" s="28"/>
      <c r="T9" s="28"/>
      <c r="U9" s="29">
        <f t="shared" si="2"/>
        <v>0</v>
      </c>
      <c r="V9" s="29">
        <f t="shared" si="3"/>
        <v>0</v>
      </c>
      <c r="W9" s="29">
        <f>ROUND(MAX(($V9-5000)*{3,10,20,25,30,35,45}%-{0,210,1410,2660,4410,7160,15160},),2)</f>
        <v>0</v>
      </c>
      <c r="X9" s="29">
        <f t="shared" si="4"/>
        <v>0</v>
      </c>
      <c r="Y9" s="29">
        <f>ROUND(($N9-MAX(3500-$X9,0))*LOOKUP(-($N9-MAX(3500-$X9,0))/12,-{10000000,80000,55000,35000,9000,4500,1500,0},{0.45,0.35,0.3,0.25,0.2,0.1,0.03,0})-LOOKUP(-($N9-MAX(3500-$X9,0))/12,-{100000000,80000,55000,35000,9000,4500,1500,0},{13505,5505,2755,1005,555,105,0,0}),2)</f>
        <v>0</v>
      </c>
      <c r="Z9" s="34"/>
    </row>
    <row r="10" spans="1:26">
      <c r="A10" s="12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21"/>
      <c r="M10" s="22">
        <f t="shared" si="1"/>
        <v>0</v>
      </c>
      <c r="N10" s="23"/>
      <c r="O10" s="24"/>
      <c r="P10" s="24"/>
      <c r="Q10" s="28"/>
      <c r="R10" s="28"/>
      <c r="S10" s="28"/>
      <c r="T10" s="28"/>
      <c r="U10" s="29">
        <f t="shared" si="2"/>
        <v>0</v>
      </c>
      <c r="V10" s="29">
        <f t="shared" si="3"/>
        <v>0</v>
      </c>
      <c r="W10" s="29">
        <f>ROUND(MAX(($V10-5000)*{3,10,20,25,30,35,45}%-{0,210,1410,2660,4410,7160,15160},),2)</f>
        <v>0</v>
      </c>
      <c r="X10" s="29">
        <f t="shared" si="4"/>
        <v>0</v>
      </c>
      <c r="Y10" s="29">
        <f>ROUND(($N10-MAX(3500-$X10,0))*LOOKUP(-($N10-MAX(3500-$X10,0))/12,-{10000000,80000,55000,35000,9000,4500,1500,0},{0.45,0.35,0.3,0.25,0.2,0.1,0.03,0})-LOOKUP(-($N10-MAX(3500-$X10,0))/12,-{100000000,80000,55000,35000,9000,4500,1500,0},{13505,5505,2755,1005,555,105,0,0}),2)</f>
        <v>0</v>
      </c>
      <c r="Z10" s="34"/>
    </row>
    <row r="11" spans="1:26">
      <c r="A11" s="12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21"/>
      <c r="M11" s="22">
        <f t="shared" si="1"/>
        <v>0</v>
      </c>
      <c r="N11" s="23"/>
      <c r="O11" s="24"/>
      <c r="P11" s="24"/>
      <c r="Q11" s="28"/>
      <c r="R11" s="28"/>
      <c r="S11" s="28"/>
      <c r="T11" s="28"/>
      <c r="U11" s="29">
        <f t="shared" si="2"/>
        <v>0</v>
      </c>
      <c r="V11" s="29">
        <f t="shared" si="3"/>
        <v>0</v>
      </c>
      <c r="W11" s="29">
        <f>ROUND(MAX(($V11-5000)*{3,10,20,25,30,35,45}%-{0,210,1410,2660,4410,7160,15160},),2)</f>
        <v>0</v>
      </c>
      <c r="X11" s="29">
        <f t="shared" si="4"/>
        <v>0</v>
      </c>
      <c r="Y11" s="29">
        <f>ROUND(($N11-MAX(3500-$X11,0))*LOOKUP(-($N11-MAX(3500-$X11,0))/12,-{10000000,80000,55000,35000,9000,4500,1500,0},{0.45,0.35,0.3,0.25,0.2,0.1,0.03,0})-LOOKUP(-($N11-MAX(3500-$X11,0))/12,-{100000000,80000,55000,35000,9000,4500,1500,0},{13505,5505,2755,1005,555,105,0,0}),2)</f>
        <v>0</v>
      </c>
      <c r="Z11" s="34"/>
    </row>
    <row r="12" spans="1:26">
      <c r="A12" s="12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21"/>
      <c r="M12" s="22">
        <f t="shared" si="1"/>
        <v>0</v>
      </c>
      <c r="N12" s="23"/>
      <c r="O12" s="24"/>
      <c r="P12" s="24"/>
      <c r="Q12" s="28"/>
      <c r="R12" s="28"/>
      <c r="S12" s="28"/>
      <c r="T12" s="28"/>
      <c r="U12" s="29">
        <f t="shared" si="2"/>
        <v>0</v>
      </c>
      <c r="V12" s="29">
        <f t="shared" si="3"/>
        <v>0</v>
      </c>
      <c r="W12" s="29">
        <f>ROUND(MAX(($V12-5000)*{3,10,20,25,30,35,45}%-{0,210,1410,2660,4410,7160,15160},),2)</f>
        <v>0</v>
      </c>
      <c r="X12" s="29">
        <f t="shared" si="4"/>
        <v>0</v>
      </c>
      <c r="Y12" s="29">
        <f>ROUND(($N12-MAX(3500-$X12,0))*LOOKUP(-($N12-MAX(3500-$X12,0))/12,-{10000000,80000,55000,35000,9000,4500,1500,0},{0.45,0.35,0.3,0.25,0.2,0.1,0.03,0})-LOOKUP(-($N12-MAX(3500-$X12,0))/12,-{100000000,80000,55000,35000,9000,4500,1500,0},{13505,5505,2755,1005,555,105,0,0}),2)</f>
        <v>0</v>
      </c>
      <c r="Z12" s="34"/>
    </row>
    <row r="13" spans="1:26">
      <c r="A13" s="12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21"/>
      <c r="M13" s="22">
        <f t="shared" si="1"/>
        <v>0</v>
      </c>
      <c r="N13" s="23"/>
      <c r="O13" s="24"/>
      <c r="P13" s="24"/>
      <c r="Q13" s="28"/>
      <c r="R13" s="28"/>
      <c r="S13" s="28"/>
      <c r="T13" s="28"/>
      <c r="U13" s="29">
        <f t="shared" si="2"/>
        <v>0</v>
      </c>
      <c r="V13" s="29">
        <f t="shared" si="3"/>
        <v>0</v>
      </c>
      <c r="W13" s="29">
        <f>ROUND(MAX(($V13-5000)*{3,10,20,25,30,35,45}%-{0,210,1410,2660,4410,7160,15160},),2)</f>
        <v>0</v>
      </c>
      <c r="X13" s="29">
        <f t="shared" si="4"/>
        <v>0</v>
      </c>
      <c r="Y13" s="29">
        <f>ROUND(($N13-MAX(3500-$X13,0))*LOOKUP(-($N13-MAX(3500-$X13,0))/12,-{10000000,80000,55000,35000,9000,4500,1500,0},{0.45,0.35,0.3,0.25,0.2,0.1,0.03,0})-LOOKUP(-($N13-MAX(3500-$X13,0))/12,-{100000000,80000,55000,35000,9000,4500,1500,0},{13505,5505,2755,1005,555,105,0,0}),2)</f>
        <v>0</v>
      </c>
      <c r="Z13" s="34"/>
    </row>
    <row r="14" spans="1:26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21"/>
      <c r="M14" s="22">
        <f t="shared" si="1"/>
        <v>0</v>
      </c>
      <c r="N14" s="23"/>
      <c r="O14" s="24"/>
      <c r="P14" s="24"/>
      <c r="Q14" s="28"/>
      <c r="R14" s="28"/>
      <c r="S14" s="28"/>
      <c r="T14" s="28"/>
      <c r="U14" s="29">
        <f t="shared" si="2"/>
        <v>0</v>
      </c>
      <c r="V14" s="29">
        <f t="shared" si="3"/>
        <v>0</v>
      </c>
      <c r="W14" s="29">
        <f>ROUND(MAX(($V14-5000)*{3,10,20,25,30,35,45}%-{0,210,1410,2660,4410,7160,15160},),2)</f>
        <v>0</v>
      </c>
      <c r="X14" s="29">
        <f t="shared" si="4"/>
        <v>0</v>
      </c>
      <c r="Y14" s="29">
        <f>ROUND(($N14-MAX(3500-$X14,0))*LOOKUP(-($N14-MAX(3500-$X14,0))/12,-{10000000,80000,55000,35000,9000,4500,1500,0},{0.45,0.35,0.3,0.25,0.2,0.1,0.03,0})-LOOKUP(-($N14-MAX(3500-$X14,0))/12,-{100000000,80000,55000,35000,9000,4500,1500,0},{13505,5505,2755,1005,555,105,0,0}),2)</f>
        <v>0</v>
      </c>
      <c r="Z14" s="34"/>
    </row>
    <row r="15" spans="1:26">
      <c r="A15" s="12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21"/>
      <c r="M15" s="22">
        <f t="shared" si="1"/>
        <v>0</v>
      </c>
      <c r="N15" s="23"/>
      <c r="O15" s="24"/>
      <c r="P15" s="24"/>
      <c r="Q15" s="28"/>
      <c r="R15" s="28"/>
      <c r="S15" s="28"/>
      <c r="T15" s="28"/>
      <c r="U15" s="29">
        <f t="shared" si="2"/>
        <v>0</v>
      </c>
      <c r="V15" s="29">
        <f t="shared" si="3"/>
        <v>0</v>
      </c>
      <c r="W15" s="29">
        <f>ROUND(MAX(($V15-5000)*{3,10,20,25,30,35,45}%-{0,210,1410,2660,4410,7160,15160},),2)</f>
        <v>0</v>
      </c>
      <c r="X15" s="29">
        <f t="shared" si="4"/>
        <v>0</v>
      </c>
      <c r="Y15" s="29">
        <f>ROUND(($N15-MAX(3500-$X15,0))*LOOKUP(-($N15-MAX(3500-$X15,0))/12,-{10000000,80000,55000,35000,9000,4500,1500,0},{0.45,0.35,0.3,0.25,0.2,0.1,0.03,0})-LOOKUP(-($N15-MAX(3500-$X15,0))/12,-{100000000,80000,55000,35000,9000,4500,1500,0},{13505,5505,2755,1005,555,105,0,0}),2)</f>
        <v>0</v>
      </c>
      <c r="Z15" s="34"/>
    </row>
    <row r="16" spans="1:26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21"/>
      <c r="M16" s="22">
        <f t="shared" si="1"/>
        <v>0</v>
      </c>
      <c r="N16" s="23"/>
      <c r="O16" s="24"/>
      <c r="P16" s="24"/>
      <c r="Q16" s="28"/>
      <c r="R16" s="28"/>
      <c r="S16" s="28"/>
      <c r="T16" s="28"/>
      <c r="U16" s="29">
        <f t="shared" si="2"/>
        <v>0</v>
      </c>
      <c r="V16" s="29">
        <f t="shared" si="3"/>
        <v>0</v>
      </c>
      <c r="W16" s="29">
        <f>ROUND(MAX(($V16-5000)*{3,10,20,25,30,35,45}%-{0,210,1410,2660,4410,7160,15160},),2)</f>
        <v>0</v>
      </c>
      <c r="X16" s="29">
        <f t="shared" si="4"/>
        <v>0</v>
      </c>
      <c r="Y16" s="29">
        <f>ROUND(($N16-MAX(3500-$X16,0))*LOOKUP(-($N16-MAX(3500-$X16,0))/12,-{10000000,80000,55000,35000,9000,4500,1500,0},{0.45,0.35,0.3,0.25,0.2,0.1,0.03,0})-LOOKUP(-($N16-MAX(3500-$X16,0))/12,-{100000000,80000,55000,35000,9000,4500,1500,0},{13505,5505,2755,1005,555,105,0,0}),2)</f>
        <v>0</v>
      </c>
      <c r="Z16" s="34"/>
    </row>
    <row r="17" spans="1:26">
      <c r="A17" s="12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21"/>
      <c r="M17" s="22">
        <f t="shared" si="1"/>
        <v>0</v>
      </c>
      <c r="N17" s="23"/>
      <c r="O17" s="24"/>
      <c r="P17" s="24"/>
      <c r="Q17" s="28"/>
      <c r="R17" s="28"/>
      <c r="S17" s="28"/>
      <c r="T17" s="28"/>
      <c r="U17" s="29">
        <f t="shared" si="2"/>
        <v>0</v>
      </c>
      <c r="V17" s="29">
        <f t="shared" si="3"/>
        <v>0</v>
      </c>
      <c r="W17" s="29">
        <f>ROUND(MAX(($V17-5000)*{3,10,20,25,30,35,45}%-{0,210,1410,2660,4410,7160,15160},),2)</f>
        <v>0</v>
      </c>
      <c r="X17" s="29">
        <f t="shared" si="4"/>
        <v>0</v>
      </c>
      <c r="Y17" s="29">
        <f>ROUND(($N17-MAX(3500-$X17,0))*LOOKUP(-($N17-MAX(3500-$X17,0))/12,-{10000000,80000,55000,35000,9000,4500,1500,0},{0.45,0.35,0.3,0.25,0.2,0.1,0.03,0})-LOOKUP(-($N17-MAX(3500-$X17,0))/12,-{100000000,80000,55000,35000,9000,4500,1500,0},{13505,5505,2755,1005,555,105,0,0}),2)</f>
        <v>0</v>
      </c>
      <c r="Z17" s="34"/>
    </row>
    <row r="18" spans="1:26">
      <c r="A18" s="12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21"/>
      <c r="M18" s="22">
        <f t="shared" si="1"/>
        <v>0</v>
      </c>
      <c r="N18" s="23"/>
      <c r="O18" s="24"/>
      <c r="P18" s="24"/>
      <c r="Q18" s="28"/>
      <c r="R18" s="28"/>
      <c r="S18" s="28"/>
      <c r="T18" s="28"/>
      <c r="U18" s="29">
        <f t="shared" si="2"/>
        <v>0</v>
      </c>
      <c r="V18" s="29">
        <f t="shared" si="3"/>
        <v>0</v>
      </c>
      <c r="W18" s="29">
        <f>ROUND(MAX(($V18-5000)*{3,10,20,25,30,35,45}%-{0,210,1410,2660,4410,7160,15160},),2)</f>
        <v>0</v>
      </c>
      <c r="X18" s="29">
        <f t="shared" si="4"/>
        <v>0</v>
      </c>
      <c r="Y18" s="29">
        <f>ROUND(($N18-MAX(3500-$X18,0))*LOOKUP(-($N18-MAX(3500-$X18,0))/12,-{10000000,80000,55000,35000,9000,4500,1500,0},{0.45,0.35,0.3,0.25,0.2,0.1,0.03,0})-LOOKUP(-($N18-MAX(3500-$X18,0))/12,-{100000000,80000,55000,35000,9000,4500,1500,0},{13505,5505,2755,1005,555,105,0,0}),2)</f>
        <v>0</v>
      </c>
      <c r="Z18" s="34"/>
    </row>
    <row r="19" spans="1:26">
      <c r="A19" s="12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21"/>
      <c r="M19" s="22">
        <f t="shared" si="1"/>
        <v>0</v>
      </c>
      <c r="N19" s="23"/>
      <c r="O19" s="24"/>
      <c r="P19" s="24"/>
      <c r="Q19" s="28"/>
      <c r="R19" s="28"/>
      <c r="S19" s="28"/>
      <c r="T19" s="28"/>
      <c r="U19" s="29">
        <f t="shared" si="2"/>
        <v>0</v>
      </c>
      <c r="V19" s="29">
        <f t="shared" si="3"/>
        <v>0</v>
      </c>
      <c r="W19" s="29">
        <f>ROUND(MAX(($V19-5000)*{3,10,20,25,30,35,45}%-{0,210,1410,2660,4410,7160,15160},),2)</f>
        <v>0</v>
      </c>
      <c r="X19" s="29">
        <f t="shared" si="4"/>
        <v>0</v>
      </c>
      <c r="Y19" s="29">
        <f>ROUND(($N19-MAX(3500-$X19,0))*LOOKUP(-($N19-MAX(3500-$X19,0))/12,-{10000000,80000,55000,35000,9000,4500,1500,0},{0.45,0.35,0.3,0.25,0.2,0.1,0.03,0})-LOOKUP(-($N19-MAX(3500-$X19,0))/12,-{100000000,80000,55000,35000,9000,4500,1500,0},{13505,5505,2755,1005,555,105,0,0}),2)</f>
        <v>0</v>
      </c>
      <c r="Z19" s="34"/>
    </row>
    <row r="20" spans="1:26">
      <c r="A20" s="12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21"/>
      <c r="M20" s="22">
        <f t="shared" si="1"/>
        <v>0</v>
      </c>
      <c r="N20" s="23"/>
      <c r="O20" s="24"/>
      <c r="P20" s="24"/>
      <c r="Q20" s="28"/>
      <c r="R20" s="28"/>
      <c r="S20" s="28"/>
      <c r="T20" s="28"/>
      <c r="U20" s="29">
        <f t="shared" si="2"/>
        <v>0</v>
      </c>
      <c r="V20" s="29">
        <f t="shared" si="3"/>
        <v>0</v>
      </c>
      <c r="W20" s="29">
        <f>ROUND(MAX(($V20-5000)*{3,10,20,25,30,35,45}%-{0,210,1410,2660,4410,7160,15160},),2)</f>
        <v>0</v>
      </c>
      <c r="X20" s="29">
        <f t="shared" si="4"/>
        <v>0</v>
      </c>
      <c r="Y20" s="29">
        <f>ROUND(($N20-MAX(3500-$X20,0))*LOOKUP(-($N20-MAX(3500-$X20,0))/12,-{10000000,80000,55000,35000,9000,4500,1500,0},{0.45,0.35,0.3,0.25,0.2,0.1,0.03,0})-LOOKUP(-($N20-MAX(3500-$X20,0))/12,-{100000000,80000,55000,35000,9000,4500,1500,0},{13505,5505,2755,1005,555,105,0,0}),2)</f>
        <v>0</v>
      </c>
      <c r="Z20" s="34"/>
    </row>
    <row r="21" spans="1:26">
      <c r="A21" s="12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21"/>
      <c r="M21" s="22">
        <f t="shared" si="1"/>
        <v>0</v>
      </c>
      <c r="N21" s="23"/>
      <c r="O21" s="24"/>
      <c r="P21" s="24"/>
      <c r="Q21" s="28"/>
      <c r="R21" s="28"/>
      <c r="S21" s="28"/>
      <c r="T21" s="28"/>
      <c r="U21" s="29">
        <f t="shared" si="2"/>
        <v>0</v>
      </c>
      <c r="V21" s="29">
        <f t="shared" si="3"/>
        <v>0</v>
      </c>
      <c r="W21" s="29">
        <f>ROUND(MAX(($V21-5000)*{3,10,20,25,30,35,45}%-{0,210,1410,2660,4410,7160,15160},),2)</f>
        <v>0</v>
      </c>
      <c r="X21" s="29">
        <f t="shared" si="4"/>
        <v>0</v>
      </c>
      <c r="Y21" s="29">
        <f>ROUND(($N21-MAX(3500-$X21,0))*LOOKUP(-($N21-MAX(3500-$X21,0))/12,-{10000000,80000,55000,35000,9000,4500,1500,0},{0.45,0.35,0.3,0.25,0.2,0.1,0.03,0})-LOOKUP(-($N21-MAX(3500-$X21,0))/12,-{100000000,80000,55000,35000,9000,4500,1500,0},{13505,5505,2755,1005,555,105,0,0}),2)</f>
        <v>0</v>
      </c>
      <c r="Z21" s="34"/>
    </row>
    <row r="22" spans="1:26">
      <c r="A22" s="12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21"/>
      <c r="M22" s="22">
        <f t="shared" si="1"/>
        <v>0</v>
      </c>
      <c r="N22" s="23"/>
      <c r="O22" s="24"/>
      <c r="P22" s="24"/>
      <c r="Q22" s="28"/>
      <c r="R22" s="28"/>
      <c r="S22" s="28"/>
      <c r="T22" s="28"/>
      <c r="U22" s="29">
        <f t="shared" si="2"/>
        <v>0</v>
      </c>
      <c r="V22" s="29">
        <f t="shared" si="3"/>
        <v>0</v>
      </c>
      <c r="W22" s="29">
        <f>ROUND(MAX(($V22-5000)*{3,10,20,25,30,35,45}%-{0,210,1410,2660,4410,7160,15160},),2)</f>
        <v>0</v>
      </c>
      <c r="X22" s="29">
        <f t="shared" si="4"/>
        <v>0</v>
      </c>
      <c r="Y22" s="29">
        <f>ROUND(($N22-MAX(3500-$X22,0))*LOOKUP(-($N22-MAX(3500-$X22,0))/12,-{10000000,80000,55000,35000,9000,4500,1500,0},{0.45,0.35,0.3,0.25,0.2,0.1,0.03,0})-LOOKUP(-($N22-MAX(3500-$X22,0))/12,-{100000000,80000,55000,35000,9000,4500,1500,0},{13505,5505,2755,1005,555,105,0,0}),2)</f>
        <v>0</v>
      </c>
      <c r="Z22" s="34"/>
    </row>
    <row r="23" spans="1:26">
      <c r="A23" s="12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21"/>
      <c r="M23" s="22">
        <f t="shared" si="1"/>
        <v>0</v>
      </c>
      <c r="N23" s="23"/>
      <c r="O23" s="24"/>
      <c r="P23" s="24"/>
      <c r="Q23" s="28"/>
      <c r="R23" s="28"/>
      <c r="S23" s="28"/>
      <c r="T23" s="28"/>
      <c r="U23" s="29">
        <f t="shared" si="2"/>
        <v>0</v>
      </c>
      <c r="V23" s="29">
        <f t="shared" si="3"/>
        <v>0</v>
      </c>
      <c r="W23" s="29">
        <f>ROUND(MAX(($V23-5000)*{3,10,20,25,30,35,45}%-{0,210,1410,2660,4410,7160,15160},),2)</f>
        <v>0</v>
      </c>
      <c r="X23" s="29">
        <f t="shared" si="4"/>
        <v>0</v>
      </c>
      <c r="Y23" s="29">
        <f>ROUND(($N23-MAX(3500-$X23,0))*LOOKUP(-($N23-MAX(3500-$X23,0))/12,-{10000000,80000,55000,35000,9000,4500,1500,0},{0.45,0.35,0.3,0.25,0.2,0.1,0.03,0})-LOOKUP(-($N23-MAX(3500-$X23,0))/12,-{100000000,80000,55000,35000,9000,4500,1500,0},{13505,5505,2755,1005,555,105,0,0}),2)</f>
        <v>0</v>
      </c>
      <c r="Z23" s="34"/>
    </row>
    <row r="24" spans="1:26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21"/>
      <c r="M24" s="22">
        <f t="shared" si="1"/>
        <v>0</v>
      </c>
      <c r="N24" s="23"/>
      <c r="O24" s="24"/>
      <c r="P24" s="24"/>
      <c r="Q24" s="28"/>
      <c r="R24" s="28"/>
      <c r="S24" s="28"/>
      <c r="T24" s="28"/>
      <c r="U24" s="29">
        <f t="shared" si="2"/>
        <v>0</v>
      </c>
      <c r="V24" s="29">
        <f t="shared" si="3"/>
        <v>0</v>
      </c>
      <c r="W24" s="29">
        <f>ROUND(MAX(($V24-5000)*{3,10,20,25,30,35,45}%-{0,210,1410,2660,4410,7160,15160},),2)</f>
        <v>0</v>
      </c>
      <c r="X24" s="29">
        <f t="shared" si="4"/>
        <v>0</v>
      </c>
      <c r="Y24" s="29">
        <f>ROUND(($N24-MAX(3500-$X24,0))*LOOKUP(-($N24-MAX(3500-$X24,0))/12,-{10000000,80000,55000,35000,9000,4500,1500,0},{0.45,0.35,0.3,0.25,0.2,0.1,0.03,0})-LOOKUP(-($N24-MAX(3500-$X24,0))/12,-{100000000,80000,55000,35000,9000,4500,1500,0},{13505,5505,2755,1005,555,105,0,0}),2)</f>
        <v>0</v>
      </c>
      <c r="Z24" s="34"/>
    </row>
    <row r="25" spans="1:26">
      <c r="A25" s="12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21"/>
      <c r="M25" s="22">
        <f t="shared" si="1"/>
        <v>0</v>
      </c>
      <c r="N25" s="23"/>
      <c r="O25" s="24"/>
      <c r="P25" s="24"/>
      <c r="Q25" s="28"/>
      <c r="R25" s="28"/>
      <c r="S25" s="28"/>
      <c r="T25" s="28"/>
      <c r="U25" s="29">
        <f t="shared" si="2"/>
        <v>0</v>
      </c>
      <c r="V25" s="29">
        <f t="shared" si="3"/>
        <v>0</v>
      </c>
      <c r="W25" s="29">
        <f>ROUND(MAX(($V25-5000)*{3,10,20,25,30,35,45}%-{0,210,1410,2660,4410,7160,15160},),2)</f>
        <v>0</v>
      </c>
      <c r="X25" s="29">
        <f t="shared" si="4"/>
        <v>0</v>
      </c>
      <c r="Y25" s="29">
        <f>ROUND(($N25-MAX(3500-$X25,0))*LOOKUP(-($N25-MAX(3500-$X25,0))/12,-{10000000,80000,55000,35000,9000,4500,1500,0},{0.45,0.35,0.3,0.25,0.2,0.1,0.03,0})-LOOKUP(-($N25-MAX(3500-$X25,0))/12,-{100000000,80000,55000,35000,9000,4500,1500,0},{13505,5505,2755,1005,555,105,0,0}),2)</f>
        <v>0</v>
      </c>
      <c r="Z25" s="34"/>
    </row>
    <row r="26" ht="14.25" spans="1:26">
      <c r="A26" s="15" t="s">
        <v>29</v>
      </c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25"/>
      <c r="M26" s="22">
        <f>SUM(M4:M25)</f>
        <v>11200</v>
      </c>
      <c r="N26" s="26">
        <f>SUM(N4:N25)</f>
        <v>38000</v>
      </c>
      <c r="O26" s="27"/>
      <c r="P26" s="27"/>
      <c r="Q26" s="30"/>
      <c r="R26" s="30"/>
      <c r="S26" s="30"/>
      <c r="T26" s="30"/>
      <c r="U26" s="29">
        <f>SUM(U4:U25)</f>
        <v>2260</v>
      </c>
      <c r="V26" s="29">
        <f>SUM(V4:V25)</f>
        <v>8940</v>
      </c>
      <c r="W26" s="29">
        <f>SUM(W4:W25)</f>
        <v>184</v>
      </c>
      <c r="X26" s="29">
        <f>SUM(X4:X25)</f>
        <v>8756</v>
      </c>
      <c r="Y26" s="29">
        <f>SUM(SUM(SUM(Y4:Y25)))</f>
        <v>3695</v>
      </c>
      <c r="Z26" s="35">
        <f>SUM(Z4:Z25)</f>
        <v>34305</v>
      </c>
    </row>
    <row r="27" s="2" customFormat="1" spans="1:2">
      <c r="A27" s="18"/>
      <c r="B27" s="18"/>
    </row>
    <row r="28" s="2" customFormat="1" spans="1:2">
      <c r="A28" s="18"/>
      <c r="B28" s="18"/>
    </row>
    <row r="29" s="2" customFormat="1" spans="1:2">
      <c r="A29" s="18"/>
      <c r="B29" s="18"/>
    </row>
    <row r="30" s="2" customFormat="1" spans="1:2">
      <c r="A30" s="18"/>
      <c r="B30" s="18"/>
    </row>
    <row r="31" s="2" customFormat="1" spans="1:2">
      <c r="A31" s="18"/>
      <c r="B31" s="18"/>
    </row>
    <row r="32" s="2" customFormat="1" spans="1:2">
      <c r="A32" s="18"/>
      <c r="B32" s="18"/>
    </row>
    <row r="33" s="2" customFormat="1" spans="1:2">
      <c r="A33" s="18"/>
      <c r="B33" s="18"/>
    </row>
    <row r="34" s="2" customFormat="1" spans="1:2">
      <c r="A34" s="18"/>
      <c r="B34" s="18"/>
    </row>
    <row r="35" s="2" customFormat="1" spans="1:2">
      <c r="A35" s="18"/>
      <c r="B35" s="18"/>
    </row>
    <row r="36" s="2" customFormat="1" spans="1:2">
      <c r="A36" s="18"/>
      <c r="B36" s="18"/>
    </row>
    <row r="37" s="2" customFormat="1" spans="1:2">
      <c r="A37" s="18"/>
      <c r="B37" s="18"/>
    </row>
    <row r="38" s="2" customFormat="1" spans="1:2">
      <c r="A38" s="18"/>
      <c r="B38" s="18"/>
    </row>
    <row r="39" s="2" customFormat="1" spans="1:2">
      <c r="A39" s="18"/>
      <c r="B39" s="18"/>
    </row>
    <row r="40" s="2" customFormat="1" spans="1:2">
      <c r="A40" s="18"/>
      <c r="B40" s="18"/>
    </row>
    <row r="41" s="2" customFormat="1" spans="1:2">
      <c r="A41" s="18"/>
      <c r="B41" s="18"/>
    </row>
    <row r="42" s="2" customFormat="1" spans="1:2">
      <c r="A42" s="18"/>
      <c r="B42" s="18"/>
    </row>
    <row r="43" s="2" customFormat="1" spans="1:2">
      <c r="A43" s="18"/>
      <c r="B43" s="18"/>
    </row>
    <row r="44" s="2" customFormat="1" spans="1:2">
      <c r="A44" s="18"/>
      <c r="B44" s="18"/>
    </row>
    <row r="45" s="2" customFormat="1" spans="1:2">
      <c r="A45" s="18"/>
      <c r="B45" s="18"/>
    </row>
  </sheetData>
  <mergeCells count="24">
    <mergeCell ref="A1:Z1"/>
    <mergeCell ref="Q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U2:U3"/>
    <mergeCell ref="V2:V3"/>
    <mergeCell ref="W2:W3"/>
    <mergeCell ref="X2:X3"/>
    <mergeCell ref="Y2:Y3"/>
    <mergeCell ref="Z2:Z3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^O^珏</cp:lastModifiedBy>
  <dcterms:created xsi:type="dcterms:W3CDTF">2015-02-12T16:00:00Z</dcterms:created>
  <dcterms:modified xsi:type="dcterms:W3CDTF">2019-08-27T06:53:49Z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</vt:lpwstr>
  </property>
</Properties>
</file>